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4f632973c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6af771e40e234be7"/>
    <x:sheet xmlns:r="http://schemas.openxmlformats.org/officeDocument/2006/relationships" name="Cashflow" sheetId="2" r:id="R10bd088fc0fa4e81"/>
  </x:sheets>
</x:workbook>
</file>

<file path=xl/comments1.xml><?xml version="1.0" encoding="utf-8"?>
<x:comments xmlns:x="http://schemas.openxmlformats.org/spreadsheetml/2006/main">
  <x:authors>
    <x:author/>
  </x:authors>
  <x:commentList>
    <x:comment ref="C20" authorId="0">
      <x:text>
        <x:r>
          <x:t>Source: AI Infra Credit, installation-sequencing/1, 2026-10-06. All starting values are hypothetical, not measured Lambda terms. Model assumptions: https://aiinfracredit.com/downloads/installation-sequencing/installation-sequencing-assumptions.json
Research and code: https://aiinfracredit.com/en/research/the-cash-gates-inside-ai-offtake#section-27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-&quot;"/>
    <x:numFmt numFmtId="201" formatCode="$#,##0.00;($#,##0.00);&quot;-&quot;"/>
    <x:numFmt numFmtId="202" formatCode="#,##0;(#,##0);&quot;-&quot;"/>
    <x:numFmt numFmtId="203" formatCode="0.00%"/>
    <x:numFmt numFmtId="204" formatCode="0"/>
  </x:numFmts>
  <x:fonts count="11">
    <x:font>
      <x:sz val="11"/>
      <x:name val="Carlito"/>
    </x:font>
    <x:font>
      <x:sz val="11"/>
      <x:color rgb="FF111111"/>
      <x:name val="Arial"/>
    </x:font>
    <x:font>
      <x:b/>
      <x:sz val="16"/>
      <x:color rgb="FF10243A"/>
      <x:name val="Arial"/>
    </x:font>
    <x:font>
      <x:i/>
      <x:sz val="11"/>
      <x:color rgb="FF526479"/>
      <x:name val="Arial"/>
    </x:font>
    <x:font>
      <x:b/>
      <x:sz val="11"/>
      <x:color rgb="FFFFFFFF"/>
      <x:name val="Arial"/>
    </x:font>
    <x:font>
      <x:b/>
      <x:sz val="11"/>
      <x:color rgb="FF10243A"/>
      <x:name val="Arial"/>
    </x:font>
    <x:font>
      <x:sz val="11"/>
      <x:color rgb="FF526479"/>
      <x:name val="Arial"/>
    </x:font>
    <x:font>
      <x:sz val="11"/>
      <x:color rgb="FF0000FF"/>
      <x:name val="Arial"/>
    </x:font>
    <x:font>
      <x:i/>
      <x:sz val="11"/>
      <x:color rgb="FF111111"/>
      <x:name val="Arial"/>
    </x:font>
    <x:font>
      <x:i/>
      <x:sz val="11"/>
      <x:color rgb="FF0000FF"/>
      <x:name val="Arial"/>
    </x:font>
    <x:font>
      <x:sz val="11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FFF4CC"/>
      </x:patternFill>
    </x:fill>
    <x:fill>
      <x:patternFill patternType="solid">
        <x:fgColor rgb="FFE9EEF4"/>
      </x:patternFill>
    </x:fill>
  </x:fills>
  <x:borders count="3">
    <x:border/>
    <x:border>
      <x:bottom style="thin">
        <x:color rgb="FF10243A"/>
      </x:bottom>
    </x:border>
    <x:border>
      <x:top style="thin">
        <x:color rgb="FFDCE3EA"/>
      </x:top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horizontal="right" vertical="center"/>
    </x:xf>
    <x:xf numFmtId="0" fontId="5" fillId="0" borderId="2" xfId="0" applyNumberFormat="1" applyFont="1" applyFill="1" applyBorder="1" applyAlignment="1">
      <x:alignment vertical="center"/>
    </x:xf>
    <x:xf numFmtId="201" fontId="5" fillId="0" borderId="2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right" vertical="center"/>
    </x:xf>
    <x:xf numFmtId="201" fontId="7" fillId="3" borderId="0" xfId="0" applyNumberFormat="1" applyFont="1" applyFill="1" applyBorder="1" applyAlignment="1">
      <x:alignment horizontal="right" vertical="center"/>
    </x:xf>
    <x:xf numFmtId="203" fontId="7" fillId="3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203" fontId="9" fillId="3" borderId="0" xfId="0" applyNumberFormat="1" applyFont="1" applyFill="1" applyBorder="1" applyAlignment="1">
      <x:alignment horizontal="right" vertical="center"/>
    </x:xf>
    <x:xf numFmtId="204" fontId="7" fillId="3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7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200" fontId="10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1" fontId="10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0" fontId="10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7">
    <x:dxf>
      <x:font>
        <x:b/>
        <x:color rgb="FF9C202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ont>
        <x:b/>
        <x:color rgb="FF9C2020"/>
      </x:font>
      <x:fill>
        <x:patternFill patternType="solid">
          <x:bgColor rgb="FFFCE4D6"/>
        </x:patternFill>
      </x:fill>
    </x:dxf>
    <x:dxf>
      <x:font>
        <x:b/>
        <x:color rgb="FF9C202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ont>
        <x:b/>
        <x:color rgb="FF9C202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5c9bcda8c40fd" /><Relationship Type="http://schemas.openxmlformats.org/officeDocument/2006/relationships/theme" Target="/xl/theme/theme1.xml" Id="R57f709373a61464f" /><Relationship Type="http://schemas.openxmlformats.org/officeDocument/2006/relationships/sharedStrings" Target="/xl/sharedStrings.xml" Id="Rae40444efbfe4a01" /><Relationship Type="http://schemas.openxmlformats.org/officeDocument/2006/relationships/worksheet" Target="/xl/worksheets/sheet1.xml" Id="R6af771e40e234be7" /><Relationship Type="http://schemas.openxmlformats.org/officeDocument/2006/relationships/worksheet" Target="/xl/worksheets/sheet2.xml" Id="R10bd088fc0fa4e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b93117baf3af4588" /><Relationship Type="http://schemas.openxmlformats.org/officeDocument/2006/relationships/vmlDrawing" Target="/xl/drawings/vmldrawing.vml" Id="R3c2e7229fdf542b9" /></Relationships>
</file>

<file path=xl/worksheets/sheet1.xml><?xml version="1.0" encoding="utf-8"?>
<x:worksheet xmlns:x="http://schemas.openxmlformats.org/spreadsheetml/2006/main">
  <x:sheetPr>
    <x:tabColor rgb="FF10243A"/>
  </x:sheetPr>
  <x:sheetViews>
    <x:sheetView showGridLines="0" workbookViewId="0"/>
  </x:sheetViews>
  <x:sheetFormatPr defaultRowHeight="15"/>
  <x:cols>
    <x:col min="1" max="1" width="2" hidden="0" customWidth="1"/>
    <x:col min="2" max="2" width="53" hidden="0" customWidth="1"/>
    <x:col min="3" max="3" width="25" hidden="0" customWidth="1"/>
    <x:col min="4" max="4" width="16" hidden="0" customWidth="1"/>
    <x:col min="5" max="5" width="19" hidden="0" customWidth="1"/>
    <x:col min="6" max="6" width="20" hidden="0" customWidth="1"/>
    <x:col min="7" max="7" width="20" hidden="0" customWidth="1"/>
    <x:col min="8" max="8" width="20" hidden="0" customWidth="1"/>
    <x:col min="9" max="9" width="3" hidden="0" customWidth="1"/>
    <x:col min="10" max="10" width="27" hidden="0" customWidth="1"/>
  </x:cols>
  <x:sheetData>
    <x:row r="2" ht="23" customHeight="1">
      <x:c r="B2" s="3" t="str">
        <x:v>Deployment finance / 部署融资</x:v>
      </x:c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B3" s="4" t="str">
        <x:v>AI Infra Credit   Hypothetical / 假设模型   2026-10-06</x:v>
      </x:c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B4" s="5"/>
      <x:c r="C4" s="5"/>
      <x:c r="D4" s="5"/>
      <x:c r="E4" s="5"/>
      <x:c r="F4" s="5"/>
      <x:c r="G4" s="5"/>
      <x:c r="H4" s="5"/>
      <x:c r="I4" s="2"/>
      <x:c r="J4" s="2"/>
    </x:row>
    <x:row r="5" ht="23" customHeight="1">
      <x:c r="B5" s="7" t="str">
        <x:v>CURRENT PLAN / 当前方案</x:v>
      </x:c>
      <x:c r="C5" s="7"/>
      <x:c r="D5" s="2"/>
      <x:c r="E5" s="2"/>
      <x:c r="F5" s="2"/>
      <x:c r="G5" s="2"/>
      <x:c r="H5" s="2"/>
      <x:c r="I5" s="2"/>
      <x:c r="J5" s="2"/>
    </x:row>
    <x:row r="6" ht="23" customHeight="1">
      <x:c r="B6" s="2" t="str">
        <x:v>Funding status / 资金状态</x:v>
      </x:c>
      <x:c r="C6" s="11" t="str">
        <x:f>'Cashflow'!E18</x:f>
        <x:v>Funded</x:v>
      </x:c>
      <x:c r="D6" s="2"/>
      <x:c r="E6" s="19" t="str">
        <x:v>Funded = 可融资；Unknown = 待确认</x:v>
      </x:c>
      <x:c r="F6" s="19"/>
      <x:c r="G6" s="19"/>
      <x:c r="H6" s="19"/>
      <x:c r="I6" s="2"/>
      <x:c r="J6" s="2"/>
    </x:row>
    <x:row r="7" ht="23" customHeight="1">
      <x:c r="B7" s="2" t="str">
        <x:v>Required peak bridge (USD) / 所需过桥峰值</x:v>
      </x:c>
      <x:c r="C7" s="12" t="n">
        <x:f>'Cashflow'!E9</x:f>
        <x:v>80000000</x:v>
      </x:c>
      <x:c r="D7" s="2"/>
      <x:c r="E7" s="19" t="str">
        <x:v>Conditional sizing, not a lender commitment / 条件测算</x:v>
      </x:c>
      <x:c r="F7" s="19"/>
      <x:c r="G7" s="19"/>
      <x:c r="H7" s="19"/>
      <x:c r="I7" s="2"/>
      <x:c r="J7" s="2"/>
    </x:row>
    <x:row r="8" ht="23" customHeight="1">
      <x:c r="B8" s="2" t="str">
        <x:v>Planned ready-project days / 计划可用项目天</x:v>
      </x:c>
      <x:c r="C8" s="13" t="n">
        <x:f>'Cashflow'!E8</x:f>
        <x:v>180</x:v>
      </x:c>
      <x:c r="D8" s="2"/>
      <x:c r="E8" s="19" t="str">
        <x:v>One complete project available for one day / 项目可用一天</x:v>
      </x:c>
      <x:c r="F8" s="19"/>
      <x:c r="G8" s="19"/>
      <x:c r="H8" s="19"/>
      <x:c r="I8" s="2"/>
      <x:c r="J8" s="2"/>
    </x:row>
    <x:row r="9" ht="23" customHeight="1">
      <x:c r="B9" s="2" t="str">
        <x:v>Bridge interest (USD) / 过桥利息</x:v>
      </x:c>
      <x:c r="C9" s="14" t="n">
        <x:f>IF($C$6="Funded",'Cashflow'!E11,"n.a.")</x:f>
        <x:v>789041.1</x:v>
      </x:c>
      <x:c r="D9" s="2"/>
      <x:c r="E9" s="2"/>
      <x:c r="F9" s="2"/>
      <x:c r="G9" s="2"/>
      <x:c r="H9" s="2"/>
      <x:c r="I9" s="2"/>
      <x:c r="J9" s="2"/>
    </x:row>
    <x:row r="10" ht="23" customHeight="1">
      <x:c r="B10" s="2" t="str">
        <x:v>Commitment fee (USD) / 额度费</x:v>
      </x:c>
      <x:c r="C10" s="14" t="n">
        <x:f>IF($C$6="Funded",'Cashflow'!E12,"n.a.")</x:f>
        <x:v>800000</x:v>
      </x:c>
      <x:c r="D10" s="2"/>
      <x:c r="E10" s="2"/>
      <x:c r="F10" s="2"/>
      <x:c r="G10" s="2"/>
      <x:c r="H10" s="2"/>
      <x:c r="I10" s="2"/>
      <x:c r="J10" s="2"/>
    </x:row>
    <x:row r="11" ht="23" customHeight="1">
      <x:c r="B11" s="17" t="str">
        <x:v>Total bridge cost (USD) / 过桥成本合计</x:v>
      </x:c>
      <x:c r="C11" s="18" t="n">
        <x:f>IF($C$6="Funded",'Cashflow'!E13,"n.a.")</x:f>
        <x:v>1589041.1</x:v>
      </x:c>
      <x:c r="D11" s="2"/>
      <x:c r="E11" s="2"/>
      <x:c r="F11" s="2"/>
      <x:c r="G11" s="2"/>
      <x:c r="H11" s="2"/>
      <x:c r="I11" s="2"/>
      <x:c r="J11" s="2"/>
    </x:row>
    <x:row r="12" ht="23" customHeight="1">
      <x:c r="B12" s="15" t="str">
        <x:v>Final unrestricted cash (USD) / 期末可用现金</x:v>
      </x:c>
      <x:c r="C12" s="16" t="n">
        <x:f>IF($C$6="Funded",'Cashflow'!E16,"n.a.")</x:f>
        <x:v>4210958.9</x:v>
      </x:c>
      <x:c r="D12" s="2"/>
      <x:c r="E12" s="19" t="str">
        <x:v>Released operating cash less bridge costs / 含期末现金释放</x:v>
      </x:c>
      <x:c r="F12" s="19"/>
      <x:c r="G12" s="19"/>
      <x:c r="H12" s="19"/>
      <x:c r="I12" s="2"/>
      <x:c r="J12" s="2"/>
    </x:row>
    <x:row r="13" ht="23" customHeight="1">
      <x:c r="B13" s="2" t="str">
        <x:v>Planned retained reserve (USD) / 计划留存储备</x:v>
      </x:c>
      <x:c r="C13" s="14" t="n">
        <x:f>'Cashflow'!E7</x:f>
        <x:v>12000000</x:v>
      </x:c>
      <x:c r="D13" s="2"/>
      <x:c r="E13" s="2"/>
      <x:c r="F13" s="2"/>
      <x:c r="G13" s="2"/>
      <x:c r="H13" s="2"/>
      <x:c r="I13" s="2"/>
      <x:c r="J13" s="2"/>
    </x:row>
    <x:row r="14" ht="23" customHeight="1">
      <x:c r="B14" s="2" t="str">
        <x:v>Conditional maturity gap (USD) / 条件期末缺口</x:v>
      </x:c>
      <x:c r="C14" s="14" t="n">
        <x:f>'Cashflow'!E17</x:f>
        <x:v>0</x:v>
      </x:c>
      <x:c r="D14" s="2"/>
      <x:c r="E14" s="19" t="str">
        <x:v>A shortfall is not automatically financed / 缺口不自动补足</x:v>
      </x:c>
      <x:c r="F14" s="19"/>
      <x:c r="G14" s="19"/>
      <x:c r="H14" s="19"/>
      <x:c r="I14" s="2"/>
      <x:c r="J14" s="2"/>
    </x:row>
    <x:row r="15" ht="23" customHeight="1">
      <x:c r="B15" s="2" t="str">
        <x:v>Additional bridge needed (USD) / 还需过桥额度</x:v>
      </x:c>
      <x:c r="C15" s="14" t="n">
        <x:f>'Cashflow'!E19</x:f>
        <x:v>0</x:v>
      </x:c>
      <x:c r="D15" s="2"/>
      <x:c r="E15" s="19" t="str">
        <x:v>A positive amount means the selected line is too small / 需补额度</x:v>
      </x:c>
      <x:c r="F15" s="19"/>
      <x:c r="G15" s="19"/>
      <x:c r="H15" s="19"/>
      <x:c r="I15" s="2"/>
      <x:c r="J15" s="2"/>
    </x:row>
    <x:row r="16" ht="23" customHeight="1"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3" customHeight="1"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3" customHeight="1">
      <x:c r="B18" s="7" t="str">
        <x:v>EDITABLE INPUTS / 可编辑输入</x:v>
      </x:c>
      <x:c r="C18" s="7" t="str">
        <x:v>Value / 数值</x:v>
      </x:c>
      <x:c r="D18" s="2"/>
      <x:c r="E18" s="2" t="str">
        <x:v>Blue cells are editable / 蓝色单元格可编辑</x:v>
      </x:c>
      <x:c r="F18" s="2"/>
      <x:c r="G18" s="2"/>
      <x:c r="H18" s="2"/>
      <x:c r="I18" s="2"/>
      <x:c r="J18" s="7" t="str">
        <x:v>Input state / 输入状态</x:v>
      </x:c>
    </x:row>
    <x:row r="19" ht="23" customHeight="1"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3" customHeight="1">
      <x:c r="B20" s="2" t="str">
        <x:v>Opening cash (USD) / 初始现金</x:v>
      </x:c>
      <x:c r="C20" s="23" t="n">
        <x:v>40000000</x:v>
      </x:c>
      <x:c r="D20" s="2"/>
      <x:c r="E20" s="2" t="str">
        <x:v>Unrestricted treasury cash / 可支用现金</x:v>
      </x:c>
      <x:c r="F20" s="2"/>
      <x:c r="G20" s="2"/>
      <x:c r="H20" s="2"/>
      <x:c r="I20" s="2"/>
      <x:c r="J20" s="2" t="str">
        <x:f>IF(COUNTBLANK(C20)=1,"Missing input",IF(ISNUMBER(C20),IF(AND(C20&gt;=0,C20&lt;=1000000000000),"OK","Invalid range"),"Invalid number"))</x:f>
        <x:v>OK</x:v>
      </x:c>
    </x:row>
    <x:row r="21" ht="23" customHeight="1">
      <x:c r="B21" s="2" t="str">
        <x:v>Bridge commitment (USD) / 过桥承诺额度</x:v>
      </x:c>
      <x:c r="C21" s="23" t="n">
        <x:v>80000000</x:v>
      </x:c>
      <x:c r="D21" s="2"/>
      <x:c r="E21" s="2" t="str">
        <x:v>Fee applies to the full limit / 费用按整个额度计算</x:v>
      </x:c>
      <x:c r="F21" s="2"/>
      <x:c r="G21" s="2"/>
      <x:c r="H21" s="2"/>
      <x:c r="I21" s="2"/>
      <x:c r="J21" s="2" t="str">
        <x:f>IF(COUNTBLANK(C21)=1,"Missing input",IF(ISNUMBER(C21),IF(AND(C21&gt;=0,C21&lt;=1000000000000),"OK","Invalid range"),"Invalid number"))</x:f>
        <x:v>OK</x:v>
      </x:c>
    </x:row>
    <x:row r="22" ht="23" customHeight="1">
      <x:c r="B22" s="25" t="str">
        <x:v>Annual bridge interest / 过桥年利率</x:v>
      </x:c>
      <x:c r="C22" s="26" t="n">
        <x:v>0.12</x:v>
      </x:c>
      <x:c r="D22" s="2"/>
      <x:c r="E22" s="2" t="str">
        <x:v>Simple ACT/365 / ACT/365 单利</x:v>
      </x:c>
      <x:c r="F22" s="2"/>
      <x:c r="G22" s="2"/>
      <x:c r="H22" s="2"/>
      <x:c r="I22" s="2"/>
      <x:c r="J22" s="2" t="str">
        <x:f>IF(COUNTBLANK(C22)=1,"Missing input",IF(ISNUMBER(C22),IF(AND(C22&gt;=0,C22&lt;=10),"OK","Invalid range"),"Invalid number"))</x:f>
        <x:v>OK</x:v>
      </x:c>
    </x:row>
    <x:row r="23" ht="23" customHeight="1">
      <x:c r="B23" s="25" t="str">
        <x:v>One-time commitment fee / 一次性额度费</x:v>
      </x:c>
      <x:c r="C23" s="26" t="n">
        <x:v>0.01</x:v>
      </x:c>
      <x:c r="D23" s="2"/>
      <x:c r="E23" s="2" t="str">
        <x:v>Interest and fee paid at horizon / 利息及费用期末付</x:v>
      </x:c>
      <x:c r="F23" s="2"/>
      <x:c r="G23" s="2"/>
      <x:c r="H23" s="2"/>
      <x:c r="I23" s="2"/>
      <x:c r="J23" s="2" t="str">
        <x:f>IF(COUNTBLANK(C23)=1,"Missing input",IF(ISNUMBER(C23),IF(AND(C23&gt;=0,C23&lt;=0.9999),"OK","Invalid range"),"Invalid number"))</x:f>
        <x:v>OK</x:v>
      </x:c>
    </x:row>
    <x:row r="24" ht="23" customHeight="1">
      <x:c r="B24" s="2" t="str">
        <x:v>Net surplus per ready-project day / 日净结余</x:v>
      </x:c>
      <x:c r="C24" s="23" t="n">
        <x:v>10000</x:v>
      </x:c>
      <x:c r="D24" s="2"/>
      <x:c r="E24" s="2" t="str">
        <x:v>After operating and project-debt carry / 已扣运营及债务持有成本</x:v>
      </x:c>
      <x:c r="F24" s="2"/>
      <x:c r="G24" s="2"/>
      <x:c r="H24" s="2"/>
      <x:c r="I24" s="2"/>
      <x:c r="J24" s="2" t="str">
        <x:f>IF(COUNTBLANK(C24)=1,"Unknown",IF(ISNUMBER(C24),IF(C24&gt;=0,"OK","Negative surplus unsupported"),"Invalid number"))</x:f>
        <x:v>OK</x:v>
      </x:c>
    </x:row>
    <x:row r="25" ht="23" customHeight="1">
      <x:c r="B25" s="2" t="str">
        <x:v>Comparison horizon (day) / 比较终点</x:v>
      </x:c>
      <x:c r="C25" s="27" t="n">
        <x:v>90</x:v>
      </x:c>
      <x:c r="D25" s="2"/>
      <x:c r="E25" s="2" t="str">
        <x:v>Relative day 1 to 365 / 相对日期 1 至 365</x:v>
      </x:c>
      <x:c r="F25" s="2"/>
      <x:c r="G25" s="2"/>
      <x:c r="H25" s="2"/>
      <x:c r="I25" s="2"/>
      <x:c r="J25" s="2" t="str">
        <x:f>IF(COUNTBLANK(C25)=1,"Missing input",IF(ISNUMBER(C25),IF(AND(C25&gt;=1,C25&lt;=365,MOD(C25,1)=0),"OK","Invalid horizon"),"Invalid number"))</x:f>
        <x:v>OK</x:v>
      </x:c>
    </x:row>
    <x:row r="26" ht="23" customHeight="1">
      <x:c r="B26" s="2" t="str">
        <x:v>Same-day order / 同日顺序</x:v>
      </x:c>
      <x:c r="C26" s="22" t="str">
        <x:v>Receipts first</x:v>
      </x:c>
      <x:c r="D26" s="2"/>
      <x:c r="E26" s="2" t="str">
        <x:v>Receipts first = 先收融资款；Costs first = 先付款</x:v>
      </x:c>
      <x:c r="F26" s="2"/>
      <x:c r="G26" s="2"/>
      <x:c r="H26" s="2"/>
      <x:c r="I26" s="2"/>
      <x:c r="J26" s="2" t="str">
        <x:f>IF(OR(C26="Receipts first",C26="Costs first"),"OK","Choose cash order")</x:f>
        <x:v>OK</x:v>
      </x:c>
    </x:row>
    <x:row r="27" ht="23" customHeight="1">
      <x:c r="B27" s="2" t="str">
        <x:v>Reimbursement and pooling / 偿付与归集许可</x:v>
      </x:c>
      <x:c r="C27" s="22" t="str">
        <x:v>Permitted</x:v>
      </x:c>
      <x:c r="D27" s="2"/>
      <x:c r="E27" s="2" t="str">
        <x:v>Permitted = 假设获许可；Unknown = 未知；Prohibited = 禁止</x:v>
      </x:c>
      <x:c r="F27" s="2"/>
      <x:c r="G27" s="2"/>
      <x:c r="H27" s="2"/>
      <x:c r="I27" s="2"/>
      <x:c r="J27" s="2" t="str">
        <x:f>IF(OR(C27="Permitted",C27="Unknown",C27="Prohibited"),"OK","Choose permission")</x:f>
        <x:v>OK</x:v>
      </x:c>
    </x:row>
    <x:row r="28" ht="23" customHeight="1"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B30" s="2" t="str">
        <x:v>THREE PROJECTS / 三个项目</x:v>
      </x:c>
      <x:c r="C30" s="2"/>
      <x:c r="D30" s="2"/>
      <x:c r="E30" s="2"/>
      <x:c r="F30" s="2"/>
      <x:c r="G30" s="2"/>
      <x:c r="H30" s="2"/>
      <x:c r="I30" s="2"/>
      <x:c r="J30" s="2"/>
    </x:row>
    <x:row r="31" ht="36" customHeight="1">
      <x:c r="B31" s="29" t="str">
        <x:v>Project / 项目</x:v>
      </x:c>
      <x:c r="C31" s="29" t="str">
        <x:v>Spend day
支出日</x:v>
      </x:c>
      <x:c r="D31" s="29" t="str">
        <x:v>Ready day
可用日</x:v>
      </x:c>
      <x:c r="E31" s="29" t="str">
        <x:v>Funding day
融资日</x:v>
      </x:c>
      <x:c r="F31" s="29" t="str">
        <x:v>Cost (USD)
成本</x:v>
      </x:c>
      <x:c r="G31" s="29" t="str">
        <x:v>Gross debt (USD)
债务总额</x:v>
      </x:c>
      <x:c r="H31" s="29" t="str">
        <x:v>Reserve (USD)
受限储备</x:v>
      </x:c>
      <x:c r="I31" s="2"/>
      <x:c r="J31" s="2" t="str">
        <x:v>Input state / 输入状态</x:v>
      </x:c>
    </x:row>
    <x:row r="32" ht="23" customHeight="1">
      <x:c r="B32" s="2" t="str">
        <x:v>P1</x:v>
      </x:c>
      <x:c r="C32" s="27" t="n">
        <x:v>0</x:v>
      </x:c>
      <x:c r="D32" s="27" t="n">
        <x:v>30</x:v>
      </x:c>
      <x:c r="E32" s="27" t="n">
        <x:v>30</x:v>
      </x:c>
      <x:c r="F32" s="30" t="n">
        <x:v>40000000</x:v>
      </x:c>
      <x:c r="G32" s="30" t="n">
        <x:v>32000000</x:v>
      </x:c>
      <x:c r="H32" s="30" t="n">
        <x:v>4000000</x:v>
      </x:c>
      <x:c r="I32" s="2"/>
      <x:c r="J32" s="2" t="str">
        <x:f>IF(COUNT(C32:H32)&lt;&gt;6,"Complete all six inputs",IF(OR(C32&lt;0,MOD(C32,1)&lt;&gt;0,MOD(D32,1)&lt;&gt;0,MOD(E32,1)&lt;&gt;0,D32&lt;=C32,E32&lt;D32,E32&gt;$C$25),"Invalid day sequence",IF(OR(F32&lt;=0,G32&lt;0,G32&gt;F32,H32&lt;0,H32&gt;G32),"Invalid amounts","OK")))</x:f>
        <x:v>OK</x:v>
      </x:c>
    </x:row>
    <x:row r="33" ht="23" customHeight="1">
      <x:c r="B33" s="2" t="str">
        <x:v>P2</x:v>
      </x:c>
      <x:c r="C33" s="27" t="n">
        <x:v>0</x:v>
      </x:c>
      <x:c r="D33" s="27" t="n">
        <x:v>30</x:v>
      </x:c>
      <x:c r="E33" s="27" t="n">
        <x:v>30</x:v>
      </x:c>
      <x:c r="F33" s="30" t="n">
        <x:v>40000000</x:v>
      </x:c>
      <x:c r="G33" s="30" t="n">
        <x:v>32000000</x:v>
      </x:c>
      <x:c r="H33" s="30" t="n">
        <x:v>4000000</x:v>
      </x:c>
      <x:c r="I33" s="2"/>
      <x:c r="J33" s="2" t="str">
        <x:f>IF(COUNT(C33:H33)&lt;&gt;6,"Complete all six inputs",IF(OR(C33&lt;0,MOD(C33,1)&lt;&gt;0,MOD(D33,1)&lt;&gt;0,MOD(E33,1)&lt;&gt;0,D33&lt;=C33,E33&lt;D33,E33&gt;$C$25),"Invalid day sequence",IF(OR(F33&lt;=0,G33&lt;0,G33&gt;F33,H33&lt;0,H33&gt;G33),"Invalid amounts","OK")))</x:f>
        <x:v>OK</x:v>
      </x:c>
    </x:row>
    <x:row r="34" ht="23" customHeight="1">
      <x:c r="B34" s="2" t="str">
        <x:v>P3</x:v>
      </x:c>
      <x:c r="C34" s="27" t="n">
        <x:v>0</x:v>
      </x:c>
      <x:c r="D34" s="27" t="n">
        <x:v>30</x:v>
      </x:c>
      <x:c r="E34" s="27" t="n">
        <x:v>30</x:v>
      </x:c>
      <x:c r="F34" s="30" t="n">
        <x:v>40000000</x:v>
      </x:c>
      <x:c r="G34" s="30" t="n">
        <x:v>32000000</x:v>
      </x:c>
      <x:c r="H34" s="30" t="n">
        <x:v>4000000</x:v>
      </x:c>
      <x:c r="I34" s="2"/>
      <x:c r="J34" s="2" t="str">
        <x:f>IF(COUNT(C34:H34)&lt;&gt;6,"Complete all six inputs",IF(OR(C34&lt;0,MOD(C34,1)&lt;&gt;0,MOD(D34,1)&lt;&gt;0,MOD(E34,1)&lt;&gt;0,D34&lt;=C34,E34&lt;D34,E34&gt;$C$25),"Invalid day sequence",IF(OR(F34&lt;=0,G34&lt;0,G34&gt;F34,H34&lt;0,H34&gt;G34),"Invalid amounts","OK")))</x:f>
        <x:v>OK</x:v>
      </x:c>
    </x:row>
    <x:row r="35" ht="23" customHeight="1"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B37" s="32" t="str">
        <x:v>MODEL CONDITIONS / 模型条件</x:v>
      </x:c>
      <x:c r="C37" s="32"/>
      <x:c r="D37" s="32"/>
      <x:c r="E37" s="32"/>
      <x:c r="F37" s="32"/>
      <x:c r="G37" s="32"/>
      <x:c r="H37" s="32"/>
      <x:c r="I37" s="2"/>
      <x:c r="J37" s="2"/>
    </x:row>
    <x:row r="38" ht="23" customHeight="1">
      <x:c r="B38" s="19" t="str">
        <x:v>Operating surplus is held until the horizon. No project principal is repaid earlier.</x:v>
      </x:c>
      <x:c r="C38" s="19"/>
      <x:c r="D38" s="19"/>
      <x:c r="E38" s="19"/>
      <x:c r="F38" s="19"/>
      <x:c r="G38" s="19"/>
      <x:c r="H38" s="19"/>
      <x:c r="I38" s="2"/>
      <x:c r="J38" s="2"/>
    </x:row>
    <x:row r="39" ht="23" customHeight="1">
      <x:c r="B39" s="19" t="str">
        <x:v>运营结余到期一次释放；此前不偿还项目本金。储备从贷款中扣留，不进入公共现金。</x:v>
      </x:c>
      <x:c r="C39" s="19"/>
      <x:c r="D39" s="19"/>
      <x:c r="E39" s="19"/>
      <x:c r="F39" s="19"/>
      <x:c r="G39" s="19"/>
      <x:c r="H39" s="19"/>
      <x:c r="I39" s="2"/>
      <x:c r="J39" s="2"/>
    </x:row>
    <x:row r="40" ht="23" customHeight="1">
      <x:c r="B40" s="19" t="str">
        <x:v>Bridge interest and the flat commitment fee are paid at the horizon. No upfront deductions.</x:v>
      </x:c>
      <x:c r="C40" s="19"/>
      <x:c r="D40" s="19"/>
      <x:c r="E40" s="19"/>
      <x:c r="F40" s="19"/>
      <x:c r="G40" s="19"/>
      <x:c r="H40" s="19"/>
      <x:c r="I40" s="2"/>
      <x:c r="J40" s="2"/>
    </x:row>
    <x:row r="41" ht="23" customHeight="1">
      <x:c r="B41" s="19" t="str">
        <x:v>过桥利息及一次性额度费在期末支付，没有前扣。许可是输入假设，不是法律认定。</x:v>
      </x:c>
      <x:c r="C41" s="19"/>
      <x:c r="D41" s="19"/>
      <x:c r="E41" s="19"/>
      <x:c r="F41" s="19"/>
      <x:c r="G41" s="19"/>
      <x:c r="H41" s="19"/>
      <x:c r="I41" s="2"/>
      <x:c r="J41" s="2"/>
    </x:row>
    <x:row r="42" ht="23" customHeight="1">
      <x:c r="B42" s="19" t="str">
        <x:v>One plan recalculates at a time. Edit dates and the commitment to test another schedule.</x:v>
      </x:c>
      <x:c r="C42" s="19"/>
      <x:c r="D42" s="19"/>
      <x:c r="E42" s="19"/>
      <x:c r="F42" s="19"/>
      <x:c r="G42" s="19"/>
      <x:c r="H42" s="19"/>
      <x:c r="I42" s="2"/>
      <x:c r="J42" s="2"/>
    </x:row>
    <x:row r="43" ht="23" customHeight="1">
      <x:c r="B43" s="19" t="str">
        <x:v>一次重算一个方案。修改项目日期及额度即可检验另一安排；空白净结余表示未知。</x:v>
      </x:c>
      <x:c r="C43" s="19"/>
      <x:c r="D43" s="19"/>
      <x:c r="E43" s="19"/>
      <x:c r="F43" s="19"/>
      <x:c r="G43" s="19"/>
      <x:c r="H43" s="19"/>
      <x:c r="I43" s="2"/>
      <x:c r="J43" s="2"/>
    </x:row>
    <x:row r="44" ht="23" customHeight="1"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B45" s="2" t="str">
        <x:v>Defaults: AI Infra Credit hypothetical model, 2026-10-06. Not Lambda terms or project NPV.</x:v>
      </x:c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B46" s="19" t="str">
        <x:v>Full source links are in the note on input C20. / 完整来源链接见输入格C20的备注。</x:v>
      </x:c>
      <x:c r="C46" s="19"/>
      <x:c r="D46" s="19"/>
      <x:c r="E46" s="19"/>
      <x:c r="F46" s="19"/>
      <x:c r="G46" s="19"/>
      <x:c r="H46" s="19"/>
      <x:c r="I46" s="2"/>
      <x:c r="J46" s="2"/>
    </x:row>
    <x:row r="47" ht="23" customHeight="1">
      <x:c r="B47" s="2"/>
      <x:c r="C47" s="2"/>
      <x:c r="D47" s="2"/>
      <x:c r="E47" s="2"/>
      <x:c r="F47" s="2"/>
      <x:c r="G47" s="2"/>
      <x:c r="H47" s="2"/>
      <x:c r="I47" s="2"/>
      <x:c r="J47" s="2"/>
    </x:row>
  </x:sheetData>
  <x:conditionalFormatting sqref="C6:C6">
    <x:cfRule type="expression" dxfId="0" priority="1">
      <x:formula>OR(C6="Input issue",C6="Not permitted",C6="Limit short",C6="Maturity gap")</x:formula>
    </x:cfRule>
    <x:cfRule type="containsText" dxfId="1" priority="2" operator="containsText" text="Unknown"/>
  </x:conditionalFormatting>
  <x:conditionalFormatting sqref="C14:C15">
    <x:cfRule type="cellIs" dxfId="2" priority="3" operator="greaterThan">
      <x:formula>0</x:formula>
    </x:cfRule>
  </x:conditionalFormatting>
  <x:conditionalFormatting sqref="J20:J27">
    <x:cfRule type="expression" dxfId="3" priority="4">
      <x:formula>AND(J20&lt;&gt;"OK",J20&lt;&gt;"Unknown")</x:formula>
    </x:cfRule>
    <x:cfRule type="containsText" dxfId="4" priority="5" operator="containsText" text="Unknown"/>
  </x:conditionalFormatting>
  <x:conditionalFormatting sqref="J32:J34">
    <x:cfRule type="expression" dxfId="5" priority="6">
      <x:formula>AND(J32&lt;&gt;"OK",J32&lt;&gt;"Unknown")</x:formula>
    </x:cfRule>
    <x:cfRule type="containsText" dxfId="6" priority="7" operator="containsText" text="Unknown"/>
  </x:conditionalFormatting>
  <x:dataValidations count="6">
    <x:dataValidation type="list" sqref="C26">
      <x:formula1>"Receipts first,Costs first"</x:formula1>
    </x:dataValidation>
    <x:dataValidation type="list" sqref="C27">
      <x:formula1>"Permitted,Unknown,Prohibited"</x:formula1>
    </x:dataValidation>
    <x:dataValidation type="whole" operator="between" sqref="C25">
      <x:formula1>1</x:formula1>
      <x:formula2>365</x:formula2>
    </x:dataValidation>
    <x:dataValidation type="whole" operator="between" sqref="C32:E32">
      <x:formula1>0</x:formula1>
      <x:formula2>365</x:formula2>
    </x:dataValidation>
    <x:dataValidation type="whole" operator="between" sqref="C33:E33">
      <x:formula1>0</x:formula1>
      <x:formula2>365</x:formula2>
    </x:dataValidation>
    <x:dataValidation type="whole" operator="between" sqref="C34:E34">
      <x:formula1>0</x:formula1>
      <x:formula2>365</x:formula2>
    </x:dataValidation>
  </x:dataValidations>
  <x:pageMargins left="0.7" right="0.7" top="0.75" bottom="0.75" header="0.3" footer="0.3"/>
  <x:legacyDrawing xmlns:r="http://schemas.openxmlformats.org/officeDocument/2006/relationships" r:id="R3c2e7229fdf542b9"/>
</x:worksheet>
</file>

<file path=xl/worksheets/sheet2.xml><?xml version="1.0" encoding="utf-8"?>
<x:worksheet xmlns:x="http://schemas.openxmlformats.org/spreadsheetml/2006/main">
  <x:sheetPr>
    <x:tabColor rgb="FF6385A8"/>
  </x:sheetPr>
  <x:sheetViews>
    <x:sheetView showGridLines="0" workbookViewId="0">
      <x:pane xSplit="2" ySplit="25" topLeftCell="C26" activePane="bottomRight" state="frozen"/>
    </x:sheetView>
  </x:sheetViews>
  <x:sheetFormatPr defaultRowHeight="15"/>
  <x:cols>
    <x:col min="1" max="1" width="2" hidden="0" customWidth="1"/>
    <x:col min="2" max="2" width="9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4" hidden="0" customWidth="1"/>
    <x:col min="13" max="13" width="23" hidden="0" customWidth="1"/>
  </x:cols>
  <x:sheetData>
    <x:row r="2" ht="22" customHeight="1">
      <x:c r="B2" s="3" t="str">
        <x:v>Daily cash build / 逐日现金计算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2" customHeight="1">
      <x:c r="B3" s="4" t="str">
        <x:v>Conditional schedule in USD. A negative base balance is the cash need before bridging.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2" customHeight="1">
      <x:c r="B4" s="34" t="str">
        <x:v>Cash-input validity / 现金输入有效</x:v>
      </x:c>
      <x:c r="C4" s="34"/>
      <x:c r="D4" s="34"/>
      <x:c r="E4" s="33" t="b">
        <x:f>AND('Plan'!J20="OK",'Plan'!J21="OK",'Plan'!J22="OK",'Plan'!J23="OK",OR('Plan'!J24="OK",'Plan'!J24="Unknown"),'Plan'!J25="OK",'Plan'!J26="OK",'Plan'!J27="OK",'Plan'!J32="OK",'Plan'!J33="OK",'Plan'!J34="OK")</x:f>
        <x:v>1</x:v>
      </x:c>
      <x:c r="F4" s="2"/>
      <x:c r="G4" s="2"/>
      <x:c r="H4" s="19" t="str">
        <x:v>Cash inputs link to Plan. / 输入来自Plan。</x:v>
      </x:c>
      <x:c r="I4" s="19"/>
      <x:c r="J4" s="19"/>
      <x:c r="K4" s="19"/>
      <x:c r="L4" s="19"/>
      <x:c r="M4" s="19"/>
    </x:row>
    <x:row r="5" ht="22" customHeight="1">
      <x:c r="B5" s="34" t="str">
        <x:v>Total capex / 总资本支出</x:v>
      </x:c>
      <x:c r="C5" s="34"/>
      <x:c r="D5" s="34"/>
      <x:c r="E5" s="35" t="n">
        <x:f>IF($E$4,SUM('Plan'!F32:F34),"n.a.")</x:f>
        <x:v>120000000</x:v>
      </x:c>
      <x:c r="F5" s="2"/>
      <x:c r="G5" s="2"/>
      <x:c r="H5" s="19"/>
      <x:c r="I5" s="19"/>
      <x:c r="J5" s="19"/>
      <x:c r="K5" s="19"/>
      <x:c r="L5" s="19"/>
      <x:c r="M5" s="19"/>
    </x:row>
    <x:row r="6" ht="22" customHeight="1">
      <x:c r="B6" s="34" t="str">
        <x:v>Gross project debt / 项目债务</x:v>
      </x:c>
      <x:c r="C6" s="34"/>
      <x:c r="D6" s="34"/>
      <x:c r="E6" s="35" t="n">
        <x:f>IF($E$4,SUM('Plan'!G32:G34),"n.a.")</x:f>
        <x:v>96000000</x:v>
      </x:c>
      <x:c r="F6" s="2"/>
      <x:c r="G6" s="2"/>
      <x:c r="H6" s="19" t="str">
        <x:v>Reserved cash is withheld from draws. / 储备直接扣留。</x:v>
      </x:c>
      <x:c r="I6" s="19"/>
      <x:c r="J6" s="19"/>
      <x:c r="K6" s="19"/>
      <x:c r="L6" s="19"/>
      <x:c r="M6" s="19"/>
    </x:row>
    <x:row r="7" ht="22" customHeight="1">
      <x:c r="B7" s="34" t="str">
        <x:v>Retained reserve / 受限储备</x:v>
      </x:c>
      <x:c r="C7" s="34"/>
      <x:c r="D7" s="34"/>
      <x:c r="E7" s="35" t="n">
        <x:f>IF($E$4,SUM('Plan'!H32:H34),"n.a.")</x:f>
        <x:v>12000000</x:v>
      </x:c>
      <x:c r="F7" s="2"/>
      <x:c r="G7" s="2"/>
      <x:c r="H7" s="19"/>
      <x:c r="I7" s="19"/>
      <x:c r="J7" s="19"/>
      <x:c r="K7" s="19"/>
      <x:c r="L7" s="19"/>
      <x:c r="M7" s="19"/>
    </x:row>
    <x:row r="8" ht="22" customHeight="1">
      <x:c r="B8" s="34" t="str">
        <x:v>Planned ready days / 计划可用天</x:v>
      </x:c>
      <x:c r="C8" s="34"/>
      <x:c r="D8" s="34"/>
      <x:c r="E8" s="36" t="n">
        <x:f>IF($E$4,3*'Plan'!C25-SUM('Plan'!D32:D34),"n.a.")</x:f>
        <x:v>180</x:v>
      </x:c>
      <x:c r="F8" s="2"/>
      <x:c r="G8" s="2"/>
      <x:c r="H8" s="19" t="str">
        <x:v>Sizing remains conditional when permission is unknown. / 未知许可下仅作条件测算。</x:v>
      </x:c>
      <x:c r="I8" s="19"/>
      <x:c r="J8" s="19"/>
      <x:c r="K8" s="19"/>
      <x:c r="L8" s="19"/>
      <x:c r="M8" s="19"/>
    </x:row>
    <x:row r="9" ht="22" customHeight="1">
      <x:c r="B9" s="34" t="str">
        <x:v>Peak bridge / 过桥峰值</x:v>
      </x:c>
      <x:c r="C9" s="34"/>
      <x:c r="D9" s="34"/>
      <x:c r="E9" s="10" t="n">
        <x:f>IF($E$4,MAX(J26:J391),"n.a.")</x:f>
        <x:v>80000000</x:v>
      </x:c>
      <x:c r="F9" s="2"/>
      <x:c r="G9" s="2"/>
      <x:c r="H9" s="19"/>
      <x:c r="I9" s="19"/>
      <x:c r="J9" s="19"/>
      <x:c r="K9" s="19"/>
      <x:c r="L9" s="19"/>
      <x:c r="M9" s="19"/>
    </x:row>
    <x:row r="10" ht="22" customHeight="1">
      <x:c r="B10" s="34" t="str">
        <x:v>Principal dollar-days / 本金美元天</x:v>
      </x:c>
      <x:c r="C10" s="34"/>
      <x:c r="D10" s="34"/>
      <x:c r="E10" s="10" t="n">
        <x:f>IF($E$4,SUM(L26:L391),"n.a.")</x:f>
        <x:v>2400000000</x:v>
      </x:c>
      <x:c r="F10" s="2"/>
      <x:c r="G10" s="2"/>
      <x:c r="H10" s="19" t="str">
        <x:v>Principal-days use closing debt for [day, day + 1). / 按日末本金累计。</x:v>
      </x:c>
      <x:c r="I10" s="19"/>
      <x:c r="J10" s="19"/>
      <x:c r="K10" s="19"/>
      <x:c r="L10" s="19"/>
      <x:c r="M10" s="19"/>
    </x:row>
    <x:row r="11" ht="22" customHeight="1">
      <x:c r="B11" s="34" t="str">
        <x:v>Bridge interest / 过桥利息</x:v>
      </x:c>
      <x:c r="C11" s="34"/>
      <x:c r="D11" s="34"/>
      <x:c r="E11" s="35" t="n">
        <x:f>IF($E$4,ROUNDUP(E10*'Plan'!C22/365,2),"n.a.")</x:f>
        <x:v>789041.1</x:v>
      </x:c>
      <x:c r="F11" s="2"/>
      <x:c r="G11" s="2"/>
      <x:c r="H11" s="19"/>
      <x:c r="I11" s="19"/>
      <x:c r="J11" s="19"/>
      <x:c r="K11" s="19"/>
      <x:c r="L11" s="19"/>
      <x:c r="M11" s="19"/>
    </x:row>
    <x:row r="12" ht="22" customHeight="1">
      <x:c r="B12" s="34" t="str">
        <x:v>Commitment fee / 额度费</x:v>
      </x:c>
      <x:c r="C12" s="34"/>
      <x:c r="D12" s="34"/>
      <x:c r="E12" s="35" t="n">
        <x:f>IF($E$4,ROUNDUP('Plan'!C21*'Plan'!C23,2),"n.a.")</x:f>
        <x:v>800000</x:v>
      </x:c>
      <x:c r="F12" s="2"/>
      <x:c r="G12" s="2"/>
      <x:c r="H12" s="19" t="str">
        <x:v>Interest rounds up once to cents. / 利息合计后向上取整到美分。</x:v>
      </x:c>
      <x:c r="I12" s="19"/>
      <x:c r="J12" s="19"/>
      <x:c r="K12" s="19"/>
      <x:c r="L12" s="19"/>
      <x:c r="M12" s="19"/>
    </x:row>
    <x:row r="13" ht="22" customHeight="1">
      <x:c r="B13" s="34" t="str">
        <x:v>Total bridge cost / 过桥成本</x:v>
      </x:c>
      <x:c r="C13" s="34"/>
      <x:c r="D13" s="34"/>
      <x:c r="E13" s="8" t="n">
        <x:f>IF($E$4,SUM(E11:E12),"n.a.")</x:f>
        <x:v>1589041.1</x:v>
      </x:c>
      <x:c r="F13" s="2"/>
      <x:c r="G13" s="2"/>
      <x:c r="H13" s="19"/>
      <x:c r="I13" s="19"/>
      <x:c r="J13" s="19"/>
      <x:c r="K13" s="19"/>
      <x:c r="L13" s="19"/>
      <x:c r="M13" s="19"/>
    </x:row>
    <x:row r="14" ht="22" customHeight="1">
      <x:c r="B14" s="34" t="str">
        <x:v>Base cash at horizon / 期末基础现金</x:v>
      </x:c>
      <x:c r="C14" s="34"/>
      <x:c r="D14" s="34"/>
      <x:c r="E14" s="35" t="n">
        <x:f>IF($E$4,INDEX(I26:I391,'Plan'!C25+1),"n.a.")</x:f>
        <x:v>4000000</x:v>
      </x:c>
      <x:c r="F14" s="2"/>
      <x:c r="G14" s="2"/>
      <x:c r="H14" s="19" t="str">
        <x:v>Operating cash and bridge costs settle at the horizon. / 运营现金与融资费期末结算。</x:v>
      </x:c>
      <x:c r="I14" s="19"/>
      <x:c r="J14" s="19"/>
      <x:c r="K14" s="19"/>
      <x:c r="L14" s="19"/>
      <x:c r="M14" s="19"/>
    </x:row>
    <x:row r="15" ht="22" customHeight="1">
      <x:c r="B15" s="34" t="str">
        <x:v>Operating cash release / 运营现金释放</x:v>
      </x:c>
      <x:c r="C15" s="34"/>
      <x:c r="D15" s="34"/>
      <x:c r="E15" s="35" t="n">
        <x:f>IF($E$4,IF('Plan'!J24="Unknown","n.a.",E8*'Plan'!C24),"n.a.")</x:f>
        <x:v>1800000</x:v>
      </x:c>
      <x:c r="F15" s="2"/>
      <x:c r="G15" s="2"/>
      <x:c r="H15" s="19"/>
      <x:c r="I15" s="19"/>
      <x:c r="J15" s="19"/>
      <x:c r="K15" s="19"/>
      <x:c r="L15" s="19"/>
      <x:c r="M15" s="19"/>
    </x:row>
    <x:row r="16" ht="22" customHeight="1">
      <x:c r="B16" s="34" t="str">
        <x:v>Cash after all costs / 扣成本后现金</x:v>
      </x:c>
      <x:c r="C16" s="34"/>
      <x:c r="D16" s="34"/>
      <x:c r="E16" s="35" t="n">
        <x:f>IF($E$4,IF('Plan'!J24="Unknown","n.a.",E14+E15-E13),"n.a.")</x:f>
        <x:v>4210958.9</x:v>
      </x:c>
      <x:c r="F16" s="2"/>
      <x:c r="G16" s="2"/>
      <x:c r="H16" s="19"/>
      <x:c r="I16" s="19"/>
      <x:c r="J16" s="19"/>
      <x:c r="K16" s="19"/>
      <x:c r="L16" s="19"/>
      <x:c r="M16" s="19"/>
    </x:row>
    <x:row r="17" ht="22" customHeight="1">
      <x:c r="B17" s="34" t="str">
        <x:v>Maturity cash gap / 到期现金缺口</x:v>
      </x:c>
      <x:c r="C17" s="34"/>
      <x:c r="D17" s="34"/>
      <x:c r="E17" s="35" t="n">
        <x:f>IF($E$4,IF('Plan'!J24="Unknown","n.a.",MAX(0,-E16)),"n.a.")</x:f>
        <x:v>0</x:v>
      </x:c>
      <x:c r="F17" s="2"/>
      <x:c r="G17" s="2"/>
      <x:c r="H17" s="19"/>
      <x:c r="I17" s="19"/>
      <x:c r="J17" s="19"/>
      <x:c r="K17" s="19"/>
      <x:c r="L17" s="19"/>
      <x:c r="M17" s="19"/>
    </x:row>
    <x:row r="18" ht="22" customHeight="1">
      <x:c r="B18" s="34" t="str">
        <x:v>Funding status / 资金状态</x:v>
      </x:c>
      <x:c r="C18" s="34"/>
      <x:c r="D18" s="34"/>
      <x:c r="E18" s="33" t="str">
        <x:f>IF(NOT($E$4),"Input issue",IF('Plan'!C27="Prohibited","Not permitted",IF(E9&gt;'Plan'!C21,"Limit short",IF('Plan'!J24="Unknown","Unknown",IF(E16&lt;0,"Maturity gap",IF('Plan'!C27="Unknown","Unknown","Funded"))))))</x:f>
        <x:v>Funded</x:v>
      </x:c>
      <x:c r="F18" s="2"/>
      <x:c r="G18" s="2"/>
      <x:c r="H18" s="19" t="str">
        <x:v>Only Funded plans show funded treasury cash. / 仅可融资方案显示融资后现金。</x:v>
      </x:c>
      <x:c r="I18" s="19"/>
      <x:c r="J18" s="19"/>
      <x:c r="K18" s="19"/>
      <x:c r="L18" s="19"/>
      <x:c r="M18" s="19"/>
    </x:row>
    <x:row r="19" ht="22" customHeight="1">
      <x:c r="B19" s="34" t="str">
        <x:v>Additional line required / 还需额度</x:v>
      </x:c>
      <x:c r="C19" s="34"/>
      <x:c r="D19" s="34"/>
      <x:c r="E19" s="37" t="n">
        <x:f>IF($E$4,MAX(0,E9-'Plan'!C21),"n.a.")</x:f>
        <x:v>0</x:v>
      </x:c>
      <x:c r="F19" s="2"/>
      <x:c r="G19" s="2"/>
      <x:c r="H19" s="19"/>
      <x:c r="I19" s="19"/>
      <x:c r="J19" s="19"/>
      <x:c r="K19" s="19"/>
      <x:c r="L19" s="19"/>
      <x:c r="M19" s="19"/>
    </x:row>
    <x:row r="20" ht="22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2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2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2" customHeight="1"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2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38" customHeight="1">
      <x:c r="B25" s="29" t="str">
        <x:v>Day
天</x:v>
      </x:c>
      <x:c r="C25" s="29" t="str">
        <x:v>Construction
建设支出</x:v>
      </x:c>
      <x:c r="D25" s="29" t="str">
        <x:v>Gross debt
债务总额</x:v>
      </x:c>
      <x:c r="E25" s="29" t="str">
        <x:v>Reserve held
扣留储备</x:v>
      </x:c>
      <x:c r="F25" s="29" t="str">
        <x:v>Net receipt
融资净款</x:v>
      </x:c>
      <x:c r="G25" s="29" t="str">
        <x:v>Opening base cash
期初基础现金</x:v>
      </x:c>
      <x:c r="H25" s="29" t="str">
        <x:v>After first cash leg
第一步后现金</x:v>
      </x:c>
      <x:c r="I25" s="29" t="str">
        <x:v>Closing base cash
日末基础现金</x:v>
      </x:c>
      <x:c r="J25" s="29" t="str">
        <x:v>Peak bridge need
日内过桥峰值</x:v>
      </x:c>
      <x:c r="K25" s="29" t="str">
        <x:v>Closing bridge need
日末过桥需求</x:v>
      </x:c>
      <x:c r="L25" s="29" t="str">
        <x:v>Principal dollar-days
本金美元天</x:v>
      </x:c>
      <x:c r="M25" s="29" t="str">
        <x:v>Cash if funded
融资后现金</x:v>
      </x:c>
    </x:row>
    <x:row r="26" ht="22" customHeight="1">
      <x:c r="B26" s="39" t="n">
        <x:v>0</x:v>
      </x:c>
      <x:c r="C26" s="40" t="n">
        <x:f>IF(AND($E$4,$B26&lt;='Plan'!$C$25),SUMIFS('Plan'!$F$32:$F$34,'Plan'!$C$32:$C$34,$B26),"")</x:f>
        <x:v>120000000</x:v>
      </x:c>
      <x:c r="D26" s="40" t="n">
        <x:f>IF(AND($E$4,$B26&lt;='Plan'!$C$25),SUMIFS('Plan'!$G$32:$G$34,'Plan'!$E$32:$E$34,$B26),"")</x:f>
        <x:v>0</x:v>
      </x:c>
      <x:c r="E26" s="40" t="n">
        <x:f>IF(AND($E$4,$B26&lt;='Plan'!$C$25),SUMIFS('Plan'!$H$32:$H$34,'Plan'!$E$32:$E$34,$B26),"")</x:f>
        <x:v>0</x:v>
      </x:c>
      <x:c r="F26" s="40" t="n">
        <x:f>IF(AND($E$4,$B26&lt;='Plan'!$C$25),D26-E26,"")</x:f>
        <x:v>0</x:v>
      </x:c>
      <x:c r="G26" s="40" t="n">
        <x:f>IF(AND($E$4,$B26&lt;='Plan'!$C$25),'Plan'!$C$20,"")</x:f>
        <x:v>40000000</x:v>
      </x:c>
      <x:c r="H26" s="40" t="n">
        <x:f>IF(AND($E$4,$B26&lt;='Plan'!$C$25),IF('Plan'!$C$26="Receipts first",G26+F26,G26-C26),"")</x:f>
        <x:v>40000000</x:v>
      </x:c>
      <x:c r="I26" s="40" t="n">
        <x:f>IF(AND($E$4,$B26&lt;='Plan'!$C$25),G26+F26-C26,"")</x:f>
        <x:v>-80000000</x:v>
      </x:c>
      <x:c r="J26" s="40" t="n">
        <x:f>IF(AND($E$4,$B26&lt;='Plan'!$C$25),MAX(0,-MIN(G26,H26,I26)),"")</x:f>
        <x:v>80000000</x:v>
      </x:c>
      <x:c r="K26" s="40" t="n">
        <x:f>IF(AND($E$4,$B26&lt;='Plan'!$C$25),MAX(0,-I26),"")</x:f>
        <x:v>80000000</x:v>
      </x:c>
      <x:c r="L26" s="40" t="n">
        <x:f>IF(AND($E$4,$B26&lt;='Plan'!$C$25),IF($B26&lt;'Plan'!$C$25,K26,0),"")</x:f>
        <x:v>80000000</x:v>
      </x:c>
      <x:c r="M26" s="40" t="n">
        <x:f>IF(AND($E$4,$B26&lt;='Plan'!$C$25),IF($E$18="Funded",IF($B26='Plan'!$C$25,$E$16,I26+K26),"n.a."),"")</x:f>
        <x:v>0</x:v>
      </x:c>
    </x:row>
    <x:row r="27" ht="22" customHeight="1">
      <x:c r="B27" s="39" t="n">
        <x:v>1</x:v>
      </x:c>
      <x:c r="C27" s="40" t="n">
        <x:f>IF(AND($E$4,$B27&lt;='Plan'!$C$25),SUMIFS('Plan'!$F$32:$F$34,'Plan'!$C$32:$C$34,$B27),"")</x:f>
        <x:v>0</x:v>
      </x:c>
      <x:c r="D27" s="40" t="n">
        <x:f>IF(AND($E$4,$B27&lt;='Plan'!$C$25),SUMIFS('Plan'!$G$32:$G$34,'Plan'!$E$32:$E$34,$B27),"")</x:f>
        <x:v>0</x:v>
      </x:c>
      <x:c r="E27" s="40" t="n">
        <x:f>IF(AND($E$4,$B27&lt;='Plan'!$C$25),SUMIFS('Plan'!$H$32:$H$34,'Plan'!$E$32:$E$34,$B27),"")</x:f>
        <x:v>0</x:v>
      </x:c>
      <x:c r="F27" s="40" t="n">
        <x:f>IF(AND($E$4,$B27&lt;='Plan'!$C$25),D27-E27,"")</x:f>
        <x:v>0</x:v>
      </x:c>
      <x:c r="G27" s="40" t="n">
        <x:f>IF(AND($E$4,$B27&lt;='Plan'!$C$25),I26,"")</x:f>
        <x:v>-80000000</x:v>
      </x:c>
      <x:c r="H27" s="40" t="n">
        <x:f>IF(AND($E$4,$B27&lt;='Plan'!$C$25),IF('Plan'!$C$26="Receipts first",G27+F27,G27-C27),"")</x:f>
        <x:v>-80000000</x:v>
      </x:c>
      <x:c r="I27" s="40" t="n">
        <x:f>IF(AND($E$4,$B27&lt;='Plan'!$C$25),G27+F27-C27,"")</x:f>
        <x:v>-80000000</x:v>
      </x:c>
      <x:c r="J27" s="40" t="n">
        <x:f>IF(AND($E$4,$B27&lt;='Plan'!$C$25),MAX(0,-MIN(G27,H27,I27)),"")</x:f>
        <x:v>80000000</x:v>
      </x:c>
      <x:c r="K27" s="40" t="n">
        <x:f>IF(AND($E$4,$B27&lt;='Plan'!$C$25),MAX(0,-I27),"")</x:f>
        <x:v>80000000</x:v>
      </x:c>
      <x:c r="L27" s="40" t="n">
        <x:f>IF(AND($E$4,$B27&lt;='Plan'!$C$25),IF($B27&lt;'Plan'!$C$25,K27,0),"")</x:f>
        <x:v>80000000</x:v>
      </x:c>
      <x:c r="M27" s="40" t="n">
        <x:f>IF(AND($E$4,$B27&lt;='Plan'!$C$25),IF($E$18="Funded",IF($B27='Plan'!$C$25,$E$16,I27+K27),"n.a."),"")</x:f>
        <x:v>0</x:v>
      </x:c>
    </x:row>
    <x:row r="28" ht="22" customHeight="1">
      <x:c r="B28" s="39" t="n">
        <x:v>2</x:v>
      </x:c>
      <x:c r="C28" s="40" t="n">
        <x:f>IF(AND($E$4,$B28&lt;='Plan'!$C$25),SUMIFS('Plan'!$F$32:$F$34,'Plan'!$C$32:$C$34,$B28),"")</x:f>
        <x:v>0</x:v>
      </x:c>
      <x:c r="D28" s="40" t="n">
        <x:f>IF(AND($E$4,$B28&lt;='Plan'!$C$25),SUMIFS('Plan'!$G$32:$G$34,'Plan'!$E$32:$E$34,$B28),"")</x:f>
        <x:v>0</x:v>
      </x:c>
      <x:c r="E28" s="40" t="n">
        <x:f>IF(AND($E$4,$B28&lt;='Plan'!$C$25),SUMIFS('Plan'!$H$32:$H$34,'Plan'!$E$32:$E$34,$B28),"")</x:f>
        <x:v>0</x:v>
      </x:c>
      <x:c r="F28" s="40" t="n">
        <x:f>IF(AND($E$4,$B28&lt;='Plan'!$C$25),D28-E28,"")</x:f>
        <x:v>0</x:v>
      </x:c>
      <x:c r="G28" s="40" t="n">
        <x:f>IF(AND($E$4,$B28&lt;='Plan'!$C$25),I27,"")</x:f>
        <x:v>-80000000</x:v>
      </x:c>
      <x:c r="H28" s="40" t="n">
        <x:f>IF(AND($E$4,$B28&lt;='Plan'!$C$25),IF('Plan'!$C$26="Receipts first",G28+F28,G28-C28),"")</x:f>
        <x:v>-80000000</x:v>
      </x:c>
      <x:c r="I28" s="40" t="n">
        <x:f>IF(AND($E$4,$B28&lt;='Plan'!$C$25),G28+F28-C28,"")</x:f>
        <x:v>-80000000</x:v>
      </x:c>
      <x:c r="J28" s="40" t="n">
        <x:f>IF(AND($E$4,$B28&lt;='Plan'!$C$25),MAX(0,-MIN(G28,H28,I28)),"")</x:f>
        <x:v>80000000</x:v>
      </x:c>
      <x:c r="K28" s="40" t="n">
        <x:f>IF(AND($E$4,$B28&lt;='Plan'!$C$25),MAX(0,-I28),"")</x:f>
        <x:v>80000000</x:v>
      </x:c>
      <x:c r="L28" s="40" t="n">
        <x:f>IF(AND($E$4,$B28&lt;='Plan'!$C$25),IF($B28&lt;'Plan'!$C$25,K28,0),"")</x:f>
        <x:v>80000000</x:v>
      </x:c>
      <x:c r="M28" s="40" t="n">
        <x:f>IF(AND($E$4,$B28&lt;='Plan'!$C$25),IF($E$18="Funded",IF($B28='Plan'!$C$25,$E$16,I28+K28),"n.a."),"")</x:f>
        <x:v>0</x:v>
      </x:c>
    </x:row>
    <x:row r="29" ht="22" customHeight="1">
      <x:c r="B29" s="39" t="n">
        <x:v>3</x:v>
      </x:c>
      <x:c r="C29" s="40" t="n">
        <x:f>IF(AND($E$4,$B29&lt;='Plan'!$C$25),SUMIFS('Plan'!$F$32:$F$34,'Plan'!$C$32:$C$34,$B29),"")</x:f>
        <x:v>0</x:v>
      </x:c>
      <x:c r="D29" s="40" t="n">
        <x:f>IF(AND($E$4,$B29&lt;='Plan'!$C$25),SUMIFS('Plan'!$G$32:$G$34,'Plan'!$E$32:$E$34,$B29),"")</x:f>
        <x:v>0</x:v>
      </x:c>
      <x:c r="E29" s="40" t="n">
        <x:f>IF(AND($E$4,$B29&lt;='Plan'!$C$25),SUMIFS('Plan'!$H$32:$H$34,'Plan'!$E$32:$E$34,$B29),"")</x:f>
        <x:v>0</x:v>
      </x:c>
      <x:c r="F29" s="40" t="n">
        <x:f>IF(AND($E$4,$B29&lt;='Plan'!$C$25),D29-E29,"")</x:f>
        <x:v>0</x:v>
      </x:c>
      <x:c r="G29" s="40" t="n">
        <x:f>IF(AND($E$4,$B29&lt;='Plan'!$C$25),I28,"")</x:f>
        <x:v>-80000000</x:v>
      </x:c>
      <x:c r="H29" s="40" t="n">
        <x:f>IF(AND($E$4,$B29&lt;='Plan'!$C$25),IF('Plan'!$C$26="Receipts first",G29+F29,G29-C29),"")</x:f>
        <x:v>-80000000</x:v>
      </x:c>
      <x:c r="I29" s="40" t="n">
        <x:f>IF(AND($E$4,$B29&lt;='Plan'!$C$25),G29+F29-C29,"")</x:f>
        <x:v>-80000000</x:v>
      </x:c>
      <x:c r="J29" s="40" t="n">
        <x:f>IF(AND($E$4,$B29&lt;='Plan'!$C$25),MAX(0,-MIN(G29,H29,I29)),"")</x:f>
        <x:v>80000000</x:v>
      </x:c>
      <x:c r="K29" s="40" t="n">
        <x:f>IF(AND($E$4,$B29&lt;='Plan'!$C$25),MAX(0,-I29),"")</x:f>
        <x:v>80000000</x:v>
      </x:c>
      <x:c r="L29" s="40" t="n">
        <x:f>IF(AND($E$4,$B29&lt;='Plan'!$C$25),IF($B29&lt;'Plan'!$C$25,K29,0),"")</x:f>
        <x:v>80000000</x:v>
      </x:c>
      <x:c r="M29" s="40" t="n">
        <x:f>IF(AND($E$4,$B29&lt;='Plan'!$C$25),IF($E$18="Funded",IF($B29='Plan'!$C$25,$E$16,I29+K29),"n.a."),"")</x:f>
        <x:v>0</x:v>
      </x:c>
    </x:row>
    <x:row r="30" ht="22" customHeight="1">
      <x:c r="B30" s="39" t="n">
        <x:v>4</x:v>
      </x:c>
      <x:c r="C30" s="40" t="n">
        <x:f>IF(AND($E$4,$B30&lt;='Plan'!$C$25),SUMIFS('Plan'!$F$32:$F$34,'Plan'!$C$32:$C$34,$B30),"")</x:f>
        <x:v>0</x:v>
      </x:c>
      <x:c r="D30" s="40" t="n">
        <x:f>IF(AND($E$4,$B30&lt;='Plan'!$C$25),SUMIFS('Plan'!$G$32:$G$34,'Plan'!$E$32:$E$34,$B30),"")</x:f>
        <x:v>0</x:v>
      </x:c>
      <x:c r="E30" s="40" t="n">
        <x:f>IF(AND($E$4,$B30&lt;='Plan'!$C$25),SUMIFS('Plan'!$H$32:$H$34,'Plan'!$E$32:$E$34,$B30),"")</x:f>
        <x:v>0</x:v>
      </x:c>
      <x:c r="F30" s="40" t="n">
        <x:f>IF(AND($E$4,$B30&lt;='Plan'!$C$25),D30-E30,"")</x:f>
        <x:v>0</x:v>
      </x:c>
      <x:c r="G30" s="40" t="n">
        <x:f>IF(AND($E$4,$B30&lt;='Plan'!$C$25),I29,"")</x:f>
        <x:v>-80000000</x:v>
      </x:c>
      <x:c r="H30" s="40" t="n">
        <x:f>IF(AND($E$4,$B30&lt;='Plan'!$C$25),IF('Plan'!$C$26="Receipts first",G30+F30,G30-C30),"")</x:f>
        <x:v>-80000000</x:v>
      </x:c>
      <x:c r="I30" s="40" t="n">
        <x:f>IF(AND($E$4,$B30&lt;='Plan'!$C$25),G30+F30-C30,"")</x:f>
        <x:v>-80000000</x:v>
      </x:c>
      <x:c r="J30" s="40" t="n">
        <x:f>IF(AND($E$4,$B30&lt;='Plan'!$C$25),MAX(0,-MIN(G30,H30,I30)),"")</x:f>
        <x:v>80000000</x:v>
      </x:c>
      <x:c r="K30" s="40" t="n">
        <x:f>IF(AND($E$4,$B30&lt;='Plan'!$C$25),MAX(0,-I30),"")</x:f>
        <x:v>80000000</x:v>
      </x:c>
      <x:c r="L30" s="40" t="n">
        <x:f>IF(AND($E$4,$B30&lt;='Plan'!$C$25),IF($B30&lt;'Plan'!$C$25,K30,0),"")</x:f>
        <x:v>80000000</x:v>
      </x:c>
      <x:c r="M30" s="40" t="n">
        <x:f>IF(AND($E$4,$B30&lt;='Plan'!$C$25),IF($E$18="Funded",IF($B30='Plan'!$C$25,$E$16,I30+K30),"n.a."),"")</x:f>
        <x:v>0</x:v>
      </x:c>
    </x:row>
    <x:row r="31" ht="22" customHeight="1">
      <x:c r="B31" s="39" t="n">
        <x:v>5</x:v>
      </x:c>
      <x:c r="C31" s="40" t="n">
        <x:f>IF(AND($E$4,$B31&lt;='Plan'!$C$25),SUMIFS('Plan'!$F$32:$F$34,'Plan'!$C$32:$C$34,$B31),"")</x:f>
        <x:v>0</x:v>
      </x:c>
      <x:c r="D31" s="40" t="n">
        <x:f>IF(AND($E$4,$B31&lt;='Plan'!$C$25),SUMIFS('Plan'!$G$32:$G$34,'Plan'!$E$32:$E$34,$B31),"")</x:f>
        <x:v>0</x:v>
      </x:c>
      <x:c r="E31" s="40" t="n">
        <x:f>IF(AND($E$4,$B31&lt;='Plan'!$C$25),SUMIFS('Plan'!$H$32:$H$34,'Plan'!$E$32:$E$34,$B31),"")</x:f>
        <x:v>0</x:v>
      </x:c>
      <x:c r="F31" s="40" t="n">
        <x:f>IF(AND($E$4,$B31&lt;='Plan'!$C$25),D31-E31,"")</x:f>
        <x:v>0</x:v>
      </x:c>
      <x:c r="G31" s="40" t="n">
        <x:f>IF(AND($E$4,$B31&lt;='Plan'!$C$25),I30,"")</x:f>
        <x:v>-80000000</x:v>
      </x:c>
      <x:c r="H31" s="40" t="n">
        <x:f>IF(AND($E$4,$B31&lt;='Plan'!$C$25),IF('Plan'!$C$26="Receipts first",G31+F31,G31-C31),"")</x:f>
        <x:v>-80000000</x:v>
      </x:c>
      <x:c r="I31" s="40" t="n">
        <x:f>IF(AND($E$4,$B31&lt;='Plan'!$C$25),G31+F31-C31,"")</x:f>
        <x:v>-80000000</x:v>
      </x:c>
      <x:c r="J31" s="40" t="n">
        <x:f>IF(AND($E$4,$B31&lt;='Plan'!$C$25),MAX(0,-MIN(G31,H31,I31)),"")</x:f>
        <x:v>80000000</x:v>
      </x:c>
      <x:c r="K31" s="40" t="n">
        <x:f>IF(AND($E$4,$B31&lt;='Plan'!$C$25),MAX(0,-I31),"")</x:f>
        <x:v>80000000</x:v>
      </x:c>
      <x:c r="L31" s="40" t="n">
        <x:f>IF(AND($E$4,$B31&lt;='Plan'!$C$25),IF($B31&lt;'Plan'!$C$25,K31,0),"")</x:f>
        <x:v>80000000</x:v>
      </x:c>
      <x:c r="M31" s="40" t="n">
        <x:f>IF(AND($E$4,$B31&lt;='Plan'!$C$25),IF($E$18="Funded",IF($B31='Plan'!$C$25,$E$16,I31+K31),"n.a."),"")</x:f>
        <x:v>0</x:v>
      </x:c>
    </x:row>
    <x:row r="32" ht="22" customHeight="1">
      <x:c r="B32" s="39" t="n">
        <x:v>6</x:v>
      </x:c>
      <x:c r="C32" s="40" t="n">
        <x:f>IF(AND($E$4,$B32&lt;='Plan'!$C$25),SUMIFS('Plan'!$F$32:$F$34,'Plan'!$C$32:$C$34,$B32),"")</x:f>
        <x:v>0</x:v>
      </x:c>
      <x:c r="D32" s="40" t="n">
        <x:f>IF(AND($E$4,$B32&lt;='Plan'!$C$25),SUMIFS('Plan'!$G$32:$G$34,'Plan'!$E$32:$E$34,$B32),"")</x:f>
        <x:v>0</x:v>
      </x:c>
      <x:c r="E32" s="40" t="n">
        <x:f>IF(AND($E$4,$B32&lt;='Plan'!$C$25),SUMIFS('Plan'!$H$32:$H$34,'Plan'!$E$32:$E$34,$B32),"")</x:f>
        <x:v>0</x:v>
      </x:c>
      <x:c r="F32" s="40" t="n">
        <x:f>IF(AND($E$4,$B32&lt;='Plan'!$C$25),D32-E32,"")</x:f>
        <x:v>0</x:v>
      </x:c>
      <x:c r="G32" s="40" t="n">
        <x:f>IF(AND($E$4,$B32&lt;='Plan'!$C$25),I31,"")</x:f>
        <x:v>-80000000</x:v>
      </x:c>
      <x:c r="H32" s="40" t="n">
        <x:f>IF(AND($E$4,$B32&lt;='Plan'!$C$25),IF('Plan'!$C$26="Receipts first",G32+F32,G32-C32),"")</x:f>
        <x:v>-80000000</x:v>
      </x:c>
      <x:c r="I32" s="40" t="n">
        <x:f>IF(AND($E$4,$B32&lt;='Plan'!$C$25),G32+F32-C32,"")</x:f>
        <x:v>-80000000</x:v>
      </x:c>
      <x:c r="J32" s="40" t="n">
        <x:f>IF(AND($E$4,$B32&lt;='Plan'!$C$25),MAX(0,-MIN(G32,H32,I32)),"")</x:f>
        <x:v>80000000</x:v>
      </x:c>
      <x:c r="K32" s="40" t="n">
        <x:f>IF(AND($E$4,$B32&lt;='Plan'!$C$25),MAX(0,-I32),"")</x:f>
        <x:v>80000000</x:v>
      </x:c>
      <x:c r="L32" s="40" t="n">
        <x:f>IF(AND($E$4,$B32&lt;='Plan'!$C$25),IF($B32&lt;'Plan'!$C$25,K32,0),"")</x:f>
        <x:v>80000000</x:v>
      </x:c>
      <x:c r="M32" s="40" t="n">
        <x:f>IF(AND($E$4,$B32&lt;='Plan'!$C$25),IF($E$18="Funded",IF($B32='Plan'!$C$25,$E$16,I32+K32),"n.a."),"")</x:f>
        <x:v>0</x:v>
      </x:c>
    </x:row>
    <x:row r="33" ht="22" customHeight="1">
      <x:c r="B33" s="39" t="n">
        <x:v>7</x:v>
      </x:c>
      <x:c r="C33" s="40" t="n">
        <x:f>IF(AND($E$4,$B33&lt;='Plan'!$C$25),SUMIFS('Plan'!$F$32:$F$34,'Plan'!$C$32:$C$34,$B33),"")</x:f>
        <x:v>0</x:v>
      </x:c>
      <x:c r="D33" s="40" t="n">
        <x:f>IF(AND($E$4,$B33&lt;='Plan'!$C$25),SUMIFS('Plan'!$G$32:$G$34,'Plan'!$E$32:$E$34,$B33),"")</x:f>
        <x:v>0</x:v>
      </x:c>
      <x:c r="E33" s="40" t="n">
        <x:f>IF(AND($E$4,$B33&lt;='Plan'!$C$25),SUMIFS('Plan'!$H$32:$H$34,'Plan'!$E$32:$E$34,$B33),"")</x:f>
        <x:v>0</x:v>
      </x:c>
      <x:c r="F33" s="40" t="n">
        <x:f>IF(AND($E$4,$B33&lt;='Plan'!$C$25),D33-E33,"")</x:f>
        <x:v>0</x:v>
      </x:c>
      <x:c r="G33" s="40" t="n">
        <x:f>IF(AND($E$4,$B33&lt;='Plan'!$C$25),I32,"")</x:f>
        <x:v>-80000000</x:v>
      </x:c>
      <x:c r="H33" s="40" t="n">
        <x:f>IF(AND($E$4,$B33&lt;='Plan'!$C$25),IF('Plan'!$C$26="Receipts first",G33+F33,G33-C33),"")</x:f>
        <x:v>-80000000</x:v>
      </x:c>
      <x:c r="I33" s="40" t="n">
        <x:f>IF(AND($E$4,$B33&lt;='Plan'!$C$25),G33+F33-C33,"")</x:f>
        <x:v>-80000000</x:v>
      </x:c>
      <x:c r="J33" s="40" t="n">
        <x:f>IF(AND($E$4,$B33&lt;='Plan'!$C$25),MAX(0,-MIN(G33,H33,I33)),"")</x:f>
        <x:v>80000000</x:v>
      </x:c>
      <x:c r="K33" s="40" t="n">
        <x:f>IF(AND($E$4,$B33&lt;='Plan'!$C$25),MAX(0,-I33),"")</x:f>
        <x:v>80000000</x:v>
      </x:c>
      <x:c r="L33" s="40" t="n">
        <x:f>IF(AND($E$4,$B33&lt;='Plan'!$C$25),IF($B33&lt;'Plan'!$C$25,K33,0),"")</x:f>
        <x:v>80000000</x:v>
      </x:c>
      <x:c r="M33" s="40" t="n">
        <x:f>IF(AND($E$4,$B33&lt;='Plan'!$C$25),IF($E$18="Funded",IF($B33='Plan'!$C$25,$E$16,I33+K33),"n.a."),"")</x:f>
        <x:v>0</x:v>
      </x:c>
    </x:row>
    <x:row r="34" ht="22" customHeight="1">
      <x:c r="B34" s="39" t="n">
        <x:v>8</x:v>
      </x:c>
      <x:c r="C34" s="40" t="n">
        <x:f>IF(AND($E$4,$B34&lt;='Plan'!$C$25),SUMIFS('Plan'!$F$32:$F$34,'Plan'!$C$32:$C$34,$B34),"")</x:f>
        <x:v>0</x:v>
      </x:c>
      <x:c r="D34" s="40" t="n">
        <x:f>IF(AND($E$4,$B34&lt;='Plan'!$C$25),SUMIFS('Plan'!$G$32:$G$34,'Plan'!$E$32:$E$34,$B34),"")</x:f>
        <x:v>0</x:v>
      </x:c>
      <x:c r="E34" s="40" t="n">
        <x:f>IF(AND($E$4,$B34&lt;='Plan'!$C$25),SUMIFS('Plan'!$H$32:$H$34,'Plan'!$E$32:$E$34,$B34),"")</x:f>
        <x:v>0</x:v>
      </x:c>
      <x:c r="F34" s="40" t="n">
        <x:f>IF(AND($E$4,$B34&lt;='Plan'!$C$25),D34-E34,"")</x:f>
        <x:v>0</x:v>
      </x:c>
      <x:c r="G34" s="40" t="n">
        <x:f>IF(AND($E$4,$B34&lt;='Plan'!$C$25),I33,"")</x:f>
        <x:v>-80000000</x:v>
      </x:c>
      <x:c r="H34" s="40" t="n">
        <x:f>IF(AND($E$4,$B34&lt;='Plan'!$C$25),IF('Plan'!$C$26="Receipts first",G34+F34,G34-C34),"")</x:f>
        <x:v>-80000000</x:v>
      </x:c>
      <x:c r="I34" s="40" t="n">
        <x:f>IF(AND($E$4,$B34&lt;='Plan'!$C$25),G34+F34-C34,"")</x:f>
        <x:v>-80000000</x:v>
      </x:c>
      <x:c r="J34" s="40" t="n">
        <x:f>IF(AND($E$4,$B34&lt;='Plan'!$C$25),MAX(0,-MIN(G34,H34,I34)),"")</x:f>
        <x:v>80000000</x:v>
      </x:c>
      <x:c r="K34" s="40" t="n">
        <x:f>IF(AND($E$4,$B34&lt;='Plan'!$C$25),MAX(0,-I34),"")</x:f>
        <x:v>80000000</x:v>
      </x:c>
      <x:c r="L34" s="40" t="n">
        <x:f>IF(AND($E$4,$B34&lt;='Plan'!$C$25),IF($B34&lt;'Plan'!$C$25,K34,0),"")</x:f>
        <x:v>80000000</x:v>
      </x:c>
      <x:c r="M34" s="40" t="n">
        <x:f>IF(AND($E$4,$B34&lt;='Plan'!$C$25),IF($E$18="Funded",IF($B34='Plan'!$C$25,$E$16,I34+K34),"n.a."),"")</x:f>
        <x:v>0</x:v>
      </x:c>
    </x:row>
    <x:row r="35" ht="22" customHeight="1">
      <x:c r="B35" s="39" t="n">
        <x:v>9</x:v>
      </x:c>
      <x:c r="C35" s="40" t="n">
        <x:f>IF(AND($E$4,$B35&lt;='Plan'!$C$25),SUMIFS('Plan'!$F$32:$F$34,'Plan'!$C$32:$C$34,$B35),"")</x:f>
        <x:v>0</x:v>
      </x:c>
      <x:c r="D35" s="40" t="n">
        <x:f>IF(AND($E$4,$B35&lt;='Plan'!$C$25),SUMIFS('Plan'!$G$32:$G$34,'Plan'!$E$32:$E$34,$B35),"")</x:f>
        <x:v>0</x:v>
      </x:c>
      <x:c r="E35" s="40" t="n">
        <x:f>IF(AND($E$4,$B35&lt;='Plan'!$C$25),SUMIFS('Plan'!$H$32:$H$34,'Plan'!$E$32:$E$34,$B35),"")</x:f>
        <x:v>0</x:v>
      </x:c>
      <x:c r="F35" s="40" t="n">
        <x:f>IF(AND($E$4,$B35&lt;='Plan'!$C$25),D35-E35,"")</x:f>
        <x:v>0</x:v>
      </x:c>
      <x:c r="G35" s="40" t="n">
        <x:f>IF(AND($E$4,$B35&lt;='Plan'!$C$25),I34,"")</x:f>
        <x:v>-80000000</x:v>
      </x:c>
      <x:c r="H35" s="40" t="n">
        <x:f>IF(AND($E$4,$B35&lt;='Plan'!$C$25),IF('Plan'!$C$26="Receipts first",G35+F35,G35-C35),"")</x:f>
        <x:v>-80000000</x:v>
      </x:c>
      <x:c r="I35" s="40" t="n">
        <x:f>IF(AND($E$4,$B35&lt;='Plan'!$C$25),G35+F35-C35,"")</x:f>
        <x:v>-80000000</x:v>
      </x:c>
      <x:c r="J35" s="40" t="n">
        <x:f>IF(AND($E$4,$B35&lt;='Plan'!$C$25),MAX(0,-MIN(G35,H35,I35)),"")</x:f>
        <x:v>80000000</x:v>
      </x:c>
      <x:c r="K35" s="40" t="n">
        <x:f>IF(AND($E$4,$B35&lt;='Plan'!$C$25),MAX(0,-I35),"")</x:f>
        <x:v>80000000</x:v>
      </x:c>
      <x:c r="L35" s="40" t="n">
        <x:f>IF(AND($E$4,$B35&lt;='Plan'!$C$25),IF($B35&lt;'Plan'!$C$25,K35,0),"")</x:f>
        <x:v>80000000</x:v>
      </x:c>
      <x:c r="M35" s="40" t="n">
        <x:f>IF(AND($E$4,$B35&lt;='Plan'!$C$25),IF($E$18="Funded",IF($B35='Plan'!$C$25,$E$16,I35+K35),"n.a."),"")</x:f>
        <x:v>0</x:v>
      </x:c>
    </x:row>
    <x:row r="36" ht="22" customHeight="1">
      <x:c r="B36" s="39" t="n">
        <x:v>10</x:v>
      </x:c>
      <x:c r="C36" s="40" t="n">
        <x:f>IF(AND($E$4,$B36&lt;='Plan'!$C$25),SUMIFS('Plan'!$F$32:$F$34,'Plan'!$C$32:$C$34,$B36),"")</x:f>
        <x:v>0</x:v>
      </x:c>
      <x:c r="D36" s="40" t="n">
        <x:f>IF(AND($E$4,$B36&lt;='Plan'!$C$25),SUMIFS('Plan'!$G$32:$G$34,'Plan'!$E$32:$E$34,$B36),"")</x:f>
        <x:v>0</x:v>
      </x:c>
      <x:c r="E36" s="40" t="n">
        <x:f>IF(AND($E$4,$B36&lt;='Plan'!$C$25),SUMIFS('Plan'!$H$32:$H$34,'Plan'!$E$32:$E$34,$B36),"")</x:f>
        <x:v>0</x:v>
      </x:c>
      <x:c r="F36" s="40" t="n">
        <x:f>IF(AND($E$4,$B36&lt;='Plan'!$C$25),D36-E36,"")</x:f>
        <x:v>0</x:v>
      </x:c>
      <x:c r="G36" s="40" t="n">
        <x:f>IF(AND($E$4,$B36&lt;='Plan'!$C$25),I35,"")</x:f>
        <x:v>-80000000</x:v>
      </x:c>
      <x:c r="H36" s="40" t="n">
        <x:f>IF(AND($E$4,$B36&lt;='Plan'!$C$25),IF('Plan'!$C$26="Receipts first",G36+F36,G36-C36),"")</x:f>
        <x:v>-80000000</x:v>
      </x:c>
      <x:c r="I36" s="40" t="n">
        <x:f>IF(AND($E$4,$B36&lt;='Plan'!$C$25),G36+F36-C36,"")</x:f>
        <x:v>-80000000</x:v>
      </x:c>
      <x:c r="J36" s="40" t="n">
        <x:f>IF(AND($E$4,$B36&lt;='Plan'!$C$25),MAX(0,-MIN(G36,H36,I36)),"")</x:f>
        <x:v>80000000</x:v>
      </x:c>
      <x:c r="K36" s="40" t="n">
        <x:f>IF(AND($E$4,$B36&lt;='Plan'!$C$25),MAX(0,-I36),"")</x:f>
        <x:v>80000000</x:v>
      </x:c>
      <x:c r="L36" s="40" t="n">
        <x:f>IF(AND($E$4,$B36&lt;='Plan'!$C$25),IF($B36&lt;'Plan'!$C$25,K36,0),"")</x:f>
        <x:v>80000000</x:v>
      </x:c>
      <x:c r="M36" s="40" t="n">
        <x:f>IF(AND($E$4,$B36&lt;='Plan'!$C$25),IF($E$18="Funded",IF($B36='Plan'!$C$25,$E$16,I36+K36),"n.a."),"")</x:f>
        <x:v>0</x:v>
      </x:c>
    </x:row>
    <x:row r="37" ht="22" customHeight="1">
      <x:c r="B37" s="39" t="n">
        <x:v>11</x:v>
      </x:c>
      <x:c r="C37" s="40" t="n">
        <x:f>IF(AND($E$4,$B37&lt;='Plan'!$C$25),SUMIFS('Plan'!$F$32:$F$34,'Plan'!$C$32:$C$34,$B37),"")</x:f>
        <x:v>0</x:v>
      </x:c>
      <x:c r="D37" s="40" t="n">
        <x:f>IF(AND($E$4,$B37&lt;='Plan'!$C$25),SUMIFS('Plan'!$G$32:$G$34,'Plan'!$E$32:$E$34,$B37),"")</x:f>
        <x:v>0</x:v>
      </x:c>
      <x:c r="E37" s="40" t="n">
        <x:f>IF(AND($E$4,$B37&lt;='Plan'!$C$25),SUMIFS('Plan'!$H$32:$H$34,'Plan'!$E$32:$E$34,$B37),"")</x:f>
        <x:v>0</x:v>
      </x:c>
      <x:c r="F37" s="40" t="n">
        <x:f>IF(AND($E$4,$B37&lt;='Plan'!$C$25),D37-E37,"")</x:f>
        <x:v>0</x:v>
      </x:c>
      <x:c r="G37" s="40" t="n">
        <x:f>IF(AND($E$4,$B37&lt;='Plan'!$C$25),I36,"")</x:f>
        <x:v>-80000000</x:v>
      </x:c>
      <x:c r="H37" s="40" t="n">
        <x:f>IF(AND($E$4,$B37&lt;='Plan'!$C$25),IF('Plan'!$C$26="Receipts first",G37+F37,G37-C37),"")</x:f>
        <x:v>-80000000</x:v>
      </x:c>
      <x:c r="I37" s="40" t="n">
        <x:f>IF(AND($E$4,$B37&lt;='Plan'!$C$25),G37+F37-C37,"")</x:f>
        <x:v>-80000000</x:v>
      </x:c>
      <x:c r="J37" s="40" t="n">
        <x:f>IF(AND($E$4,$B37&lt;='Plan'!$C$25),MAX(0,-MIN(G37,H37,I37)),"")</x:f>
        <x:v>80000000</x:v>
      </x:c>
      <x:c r="K37" s="40" t="n">
        <x:f>IF(AND($E$4,$B37&lt;='Plan'!$C$25),MAX(0,-I37),"")</x:f>
        <x:v>80000000</x:v>
      </x:c>
      <x:c r="L37" s="40" t="n">
        <x:f>IF(AND($E$4,$B37&lt;='Plan'!$C$25),IF($B37&lt;'Plan'!$C$25,K37,0),"")</x:f>
        <x:v>80000000</x:v>
      </x:c>
      <x:c r="M37" s="40" t="n">
        <x:f>IF(AND($E$4,$B37&lt;='Plan'!$C$25),IF($E$18="Funded",IF($B37='Plan'!$C$25,$E$16,I37+K37),"n.a."),"")</x:f>
        <x:v>0</x:v>
      </x:c>
    </x:row>
    <x:row r="38" ht="22" customHeight="1">
      <x:c r="B38" s="39" t="n">
        <x:v>12</x:v>
      </x:c>
      <x:c r="C38" s="40" t="n">
        <x:f>IF(AND($E$4,$B38&lt;='Plan'!$C$25),SUMIFS('Plan'!$F$32:$F$34,'Plan'!$C$32:$C$34,$B38),"")</x:f>
        <x:v>0</x:v>
      </x:c>
      <x:c r="D38" s="40" t="n">
        <x:f>IF(AND($E$4,$B38&lt;='Plan'!$C$25),SUMIFS('Plan'!$G$32:$G$34,'Plan'!$E$32:$E$34,$B38),"")</x:f>
        <x:v>0</x:v>
      </x:c>
      <x:c r="E38" s="40" t="n">
        <x:f>IF(AND($E$4,$B38&lt;='Plan'!$C$25),SUMIFS('Plan'!$H$32:$H$34,'Plan'!$E$32:$E$34,$B38),"")</x:f>
        <x:v>0</x:v>
      </x:c>
      <x:c r="F38" s="40" t="n">
        <x:f>IF(AND($E$4,$B38&lt;='Plan'!$C$25),D38-E38,"")</x:f>
        <x:v>0</x:v>
      </x:c>
      <x:c r="G38" s="40" t="n">
        <x:f>IF(AND($E$4,$B38&lt;='Plan'!$C$25),I37,"")</x:f>
        <x:v>-80000000</x:v>
      </x:c>
      <x:c r="H38" s="40" t="n">
        <x:f>IF(AND($E$4,$B38&lt;='Plan'!$C$25),IF('Plan'!$C$26="Receipts first",G38+F38,G38-C38),"")</x:f>
        <x:v>-80000000</x:v>
      </x:c>
      <x:c r="I38" s="40" t="n">
        <x:f>IF(AND($E$4,$B38&lt;='Plan'!$C$25),G38+F38-C38,"")</x:f>
        <x:v>-80000000</x:v>
      </x:c>
      <x:c r="J38" s="40" t="n">
        <x:f>IF(AND($E$4,$B38&lt;='Plan'!$C$25),MAX(0,-MIN(G38,H38,I38)),"")</x:f>
        <x:v>80000000</x:v>
      </x:c>
      <x:c r="K38" s="40" t="n">
        <x:f>IF(AND($E$4,$B38&lt;='Plan'!$C$25),MAX(0,-I38),"")</x:f>
        <x:v>80000000</x:v>
      </x:c>
      <x:c r="L38" s="40" t="n">
        <x:f>IF(AND($E$4,$B38&lt;='Plan'!$C$25),IF($B38&lt;'Plan'!$C$25,K38,0),"")</x:f>
        <x:v>80000000</x:v>
      </x:c>
      <x:c r="M38" s="40" t="n">
        <x:f>IF(AND($E$4,$B38&lt;='Plan'!$C$25),IF($E$18="Funded",IF($B38='Plan'!$C$25,$E$16,I38+K38),"n.a."),"")</x:f>
        <x:v>0</x:v>
      </x:c>
    </x:row>
    <x:row r="39" ht="22" customHeight="1">
      <x:c r="B39" s="39" t="n">
        <x:v>13</x:v>
      </x:c>
      <x:c r="C39" s="40" t="n">
        <x:f>IF(AND($E$4,$B39&lt;='Plan'!$C$25),SUMIFS('Plan'!$F$32:$F$34,'Plan'!$C$32:$C$34,$B39),"")</x:f>
        <x:v>0</x:v>
      </x:c>
      <x:c r="D39" s="40" t="n">
        <x:f>IF(AND($E$4,$B39&lt;='Plan'!$C$25),SUMIFS('Plan'!$G$32:$G$34,'Plan'!$E$32:$E$34,$B39),"")</x:f>
        <x:v>0</x:v>
      </x:c>
      <x:c r="E39" s="40" t="n">
        <x:f>IF(AND($E$4,$B39&lt;='Plan'!$C$25),SUMIFS('Plan'!$H$32:$H$34,'Plan'!$E$32:$E$34,$B39),"")</x:f>
        <x:v>0</x:v>
      </x:c>
      <x:c r="F39" s="40" t="n">
        <x:f>IF(AND($E$4,$B39&lt;='Plan'!$C$25),D39-E39,"")</x:f>
        <x:v>0</x:v>
      </x:c>
      <x:c r="G39" s="40" t="n">
        <x:f>IF(AND($E$4,$B39&lt;='Plan'!$C$25),I38,"")</x:f>
        <x:v>-80000000</x:v>
      </x:c>
      <x:c r="H39" s="40" t="n">
        <x:f>IF(AND($E$4,$B39&lt;='Plan'!$C$25),IF('Plan'!$C$26="Receipts first",G39+F39,G39-C39),"")</x:f>
        <x:v>-80000000</x:v>
      </x:c>
      <x:c r="I39" s="40" t="n">
        <x:f>IF(AND($E$4,$B39&lt;='Plan'!$C$25),G39+F39-C39,"")</x:f>
        <x:v>-80000000</x:v>
      </x:c>
      <x:c r="J39" s="40" t="n">
        <x:f>IF(AND($E$4,$B39&lt;='Plan'!$C$25),MAX(0,-MIN(G39,H39,I39)),"")</x:f>
        <x:v>80000000</x:v>
      </x:c>
      <x:c r="K39" s="40" t="n">
        <x:f>IF(AND($E$4,$B39&lt;='Plan'!$C$25),MAX(0,-I39),"")</x:f>
        <x:v>80000000</x:v>
      </x:c>
      <x:c r="L39" s="40" t="n">
        <x:f>IF(AND($E$4,$B39&lt;='Plan'!$C$25),IF($B39&lt;'Plan'!$C$25,K39,0),"")</x:f>
        <x:v>80000000</x:v>
      </x:c>
      <x:c r="M39" s="40" t="n">
        <x:f>IF(AND($E$4,$B39&lt;='Plan'!$C$25),IF($E$18="Funded",IF($B39='Plan'!$C$25,$E$16,I39+K39),"n.a."),"")</x:f>
        <x:v>0</x:v>
      </x:c>
    </x:row>
    <x:row r="40" ht="22" customHeight="1">
      <x:c r="B40" s="39" t="n">
        <x:v>14</x:v>
      </x:c>
      <x:c r="C40" s="40" t="n">
        <x:f>IF(AND($E$4,$B40&lt;='Plan'!$C$25),SUMIFS('Plan'!$F$32:$F$34,'Plan'!$C$32:$C$34,$B40),"")</x:f>
        <x:v>0</x:v>
      </x:c>
      <x:c r="D40" s="40" t="n">
        <x:f>IF(AND($E$4,$B40&lt;='Plan'!$C$25),SUMIFS('Plan'!$G$32:$G$34,'Plan'!$E$32:$E$34,$B40),"")</x:f>
        <x:v>0</x:v>
      </x:c>
      <x:c r="E40" s="40" t="n">
        <x:f>IF(AND($E$4,$B40&lt;='Plan'!$C$25),SUMIFS('Plan'!$H$32:$H$34,'Plan'!$E$32:$E$34,$B40),"")</x:f>
        <x:v>0</x:v>
      </x:c>
      <x:c r="F40" s="40" t="n">
        <x:f>IF(AND($E$4,$B40&lt;='Plan'!$C$25),D40-E40,"")</x:f>
        <x:v>0</x:v>
      </x:c>
      <x:c r="G40" s="40" t="n">
        <x:f>IF(AND($E$4,$B40&lt;='Plan'!$C$25),I39,"")</x:f>
        <x:v>-80000000</x:v>
      </x:c>
      <x:c r="H40" s="40" t="n">
        <x:f>IF(AND($E$4,$B40&lt;='Plan'!$C$25),IF('Plan'!$C$26="Receipts first",G40+F40,G40-C40),"")</x:f>
        <x:v>-80000000</x:v>
      </x:c>
      <x:c r="I40" s="40" t="n">
        <x:f>IF(AND($E$4,$B40&lt;='Plan'!$C$25),G40+F40-C40,"")</x:f>
        <x:v>-80000000</x:v>
      </x:c>
      <x:c r="J40" s="40" t="n">
        <x:f>IF(AND($E$4,$B40&lt;='Plan'!$C$25),MAX(0,-MIN(G40,H40,I40)),"")</x:f>
        <x:v>80000000</x:v>
      </x:c>
      <x:c r="K40" s="40" t="n">
        <x:f>IF(AND($E$4,$B40&lt;='Plan'!$C$25),MAX(0,-I40),"")</x:f>
        <x:v>80000000</x:v>
      </x:c>
      <x:c r="L40" s="40" t="n">
        <x:f>IF(AND($E$4,$B40&lt;='Plan'!$C$25),IF($B40&lt;'Plan'!$C$25,K40,0),"")</x:f>
        <x:v>80000000</x:v>
      </x:c>
      <x:c r="M40" s="40" t="n">
        <x:f>IF(AND($E$4,$B40&lt;='Plan'!$C$25),IF($E$18="Funded",IF($B40='Plan'!$C$25,$E$16,I40+K40),"n.a."),"")</x:f>
        <x:v>0</x:v>
      </x:c>
    </x:row>
    <x:row r="41" ht="22" customHeight="1">
      <x:c r="B41" s="39" t="n">
        <x:v>15</x:v>
      </x:c>
      <x:c r="C41" s="40" t="n">
        <x:f>IF(AND($E$4,$B41&lt;='Plan'!$C$25),SUMIFS('Plan'!$F$32:$F$34,'Plan'!$C$32:$C$34,$B41),"")</x:f>
        <x:v>0</x:v>
      </x:c>
      <x:c r="D41" s="40" t="n">
        <x:f>IF(AND($E$4,$B41&lt;='Plan'!$C$25),SUMIFS('Plan'!$G$32:$G$34,'Plan'!$E$32:$E$34,$B41),"")</x:f>
        <x:v>0</x:v>
      </x:c>
      <x:c r="E41" s="40" t="n">
        <x:f>IF(AND($E$4,$B41&lt;='Plan'!$C$25),SUMIFS('Plan'!$H$32:$H$34,'Plan'!$E$32:$E$34,$B41),"")</x:f>
        <x:v>0</x:v>
      </x:c>
      <x:c r="F41" s="40" t="n">
        <x:f>IF(AND($E$4,$B41&lt;='Plan'!$C$25),D41-E41,"")</x:f>
        <x:v>0</x:v>
      </x:c>
      <x:c r="G41" s="40" t="n">
        <x:f>IF(AND($E$4,$B41&lt;='Plan'!$C$25),I40,"")</x:f>
        <x:v>-80000000</x:v>
      </x:c>
      <x:c r="H41" s="40" t="n">
        <x:f>IF(AND($E$4,$B41&lt;='Plan'!$C$25),IF('Plan'!$C$26="Receipts first",G41+F41,G41-C41),"")</x:f>
        <x:v>-80000000</x:v>
      </x:c>
      <x:c r="I41" s="40" t="n">
        <x:f>IF(AND($E$4,$B41&lt;='Plan'!$C$25),G41+F41-C41,"")</x:f>
        <x:v>-80000000</x:v>
      </x:c>
      <x:c r="J41" s="40" t="n">
        <x:f>IF(AND($E$4,$B41&lt;='Plan'!$C$25),MAX(0,-MIN(G41,H41,I41)),"")</x:f>
        <x:v>80000000</x:v>
      </x:c>
      <x:c r="K41" s="40" t="n">
        <x:f>IF(AND($E$4,$B41&lt;='Plan'!$C$25),MAX(0,-I41),"")</x:f>
        <x:v>80000000</x:v>
      </x:c>
      <x:c r="L41" s="40" t="n">
        <x:f>IF(AND($E$4,$B41&lt;='Plan'!$C$25),IF($B41&lt;'Plan'!$C$25,K41,0),"")</x:f>
        <x:v>80000000</x:v>
      </x:c>
      <x:c r="M41" s="40" t="n">
        <x:f>IF(AND($E$4,$B41&lt;='Plan'!$C$25),IF($E$18="Funded",IF($B41='Plan'!$C$25,$E$16,I41+K41),"n.a."),"")</x:f>
        <x:v>0</x:v>
      </x:c>
    </x:row>
    <x:row r="42" ht="22" customHeight="1">
      <x:c r="B42" s="39" t="n">
        <x:v>16</x:v>
      </x:c>
      <x:c r="C42" s="40" t="n">
        <x:f>IF(AND($E$4,$B42&lt;='Plan'!$C$25),SUMIFS('Plan'!$F$32:$F$34,'Plan'!$C$32:$C$34,$B42),"")</x:f>
        <x:v>0</x:v>
      </x:c>
      <x:c r="D42" s="40" t="n">
        <x:f>IF(AND($E$4,$B42&lt;='Plan'!$C$25),SUMIFS('Plan'!$G$32:$G$34,'Plan'!$E$32:$E$34,$B42),"")</x:f>
        <x:v>0</x:v>
      </x:c>
      <x:c r="E42" s="40" t="n">
        <x:f>IF(AND($E$4,$B42&lt;='Plan'!$C$25),SUMIFS('Plan'!$H$32:$H$34,'Plan'!$E$32:$E$34,$B42),"")</x:f>
        <x:v>0</x:v>
      </x:c>
      <x:c r="F42" s="40" t="n">
        <x:f>IF(AND($E$4,$B42&lt;='Plan'!$C$25),D42-E42,"")</x:f>
        <x:v>0</x:v>
      </x:c>
      <x:c r="G42" s="40" t="n">
        <x:f>IF(AND($E$4,$B42&lt;='Plan'!$C$25),I41,"")</x:f>
        <x:v>-80000000</x:v>
      </x:c>
      <x:c r="H42" s="40" t="n">
        <x:f>IF(AND($E$4,$B42&lt;='Plan'!$C$25),IF('Plan'!$C$26="Receipts first",G42+F42,G42-C42),"")</x:f>
        <x:v>-80000000</x:v>
      </x:c>
      <x:c r="I42" s="40" t="n">
        <x:f>IF(AND($E$4,$B42&lt;='Plan'!$C$25),G42+F42-C42,"")</x:f>
        <x:v>-80000000</x:v>
      </x:c>
      <x:c r="J42" s="40" t="n">
        <x:f>IF(AND($E$4,$B42&lt;='Plan'!$C$25),MAX(0,-MIN(G42,H42,I42)),"")</x:f>
        <x:v>80000000</x:v>
      </x:c>
      <x:c r="K42" s="40" t="n">
        <x:f>IF(AND($E$4,$B42&lt;='Plan'!$C$25),MAX(0,-I42),"")</x:f>
        <x:v>80000000</x:v>
      </x:c>
      <x:c r="L42" s="40" t="n">
        <x:f>IF(AND($E$4,$B42&lt;='Plan'!$C$25),IF($B42&lt;'Plan'!$C$25,K42,0),"")</x:f>
        <x:v>80000000</x:v>
      </x:c>
      <x:c r="M42" s="40" t="n">
        <x:f>IF(AND($E$4,$B42&lt;='Plan'!$C$25),IF($E$18="Funded",IF($B42='Plan'!$C$25,$E$16,I42+K42),"n.a."),"")</x:f>
        <x:v>0</x:v>
      </x:c>
    </x:row>
    <x:row r="43" ht="22" customHeight="1">
      <x:c r="B43" s="39" t="n">
        <x:v>17</x:v>
      </x:c>
      <x:c r="C43" s="40" t="n">
        <x:f>IF(AND($E$4,$B43&lt;='Plan'!$C$25),SUMIFS('Plan'!$F$32:$F$34,'Plan'!$C$32:$C$34,$B43),"")</x:f>
        <x:v>0</x:v>
      </x:c>
      <x:c r="D43" s="40" t="n">
        <x:f>IF(AND($E$4,$B43&lt;='Plan'!$C$25),SUMIFS('Plan'!$G$32:$G$34,'Plan'!$E$32:$E$34,$B43),"")</x:f>
        <x:v>0</x:v>
      </x:c>
      <x:c r="E43" s="40" t="n">
        <x:f>IF(AND($E$4,$B43&lt;='Plan'!$C$25),SUMIFS('Plan'!$H$32:$H$34,'Plan'!$E$32:$E$34,$B43),"")</x:f>
        <x:v>0</x:v>
      </x:c>
      <x:c r="F43" s="40" t="n">
        <x:f>IF(AND($E$4,$B43&lt;='Plan'!$C$25),D43-E43,"")</x:f>
        <x:v>0</x:v>
      </x:c>
      <x:c r="G43" s="40" t="n">
        <x:f>IF(AND($E$4,$B43&lt;='Plan'!$C$25),I42,"")</x:f>
        <x:v>-80000000</x:v>
      </x:c>
      <x:c r="H43" s="40" t="n">
        <x:f>IF(AND($E$4,$B43&lt;='Plan'!$C$25),IF('Plan'!$C$26="Receipts first",G43+F43,G43-C43),"")</x:f>
        <x:v>-80000000</x:v>
      </x:c>
      <x:c r="I43" s="40" t="n">
        <x:f>IF(AND($E$4,$B43&lt;='Plan'!$C$25),G43+F43-C43,"")</x:f>
        <x:v>-80000000</x:v>
      </x:c>
      <x:c r="J43" s="40" t="n">
        <x:f>IF(AND($E$4,$B43&lt;='Plan'!$C$25),MAX(0,-MIN(G43,H43,I43)),"")</x:f>
        <x:v>80000000</x:v>
      </x:c>
      <x:c r="K43" s="40" t="n">
        <x:f>IF(AND($E$4,$B43&lt;='Plan'!$C$25),MAX(0,-I43),"")</x:f>
        <x:v>80000000</x:v>
      </x:c>
      <x:c r="L43" s="40" t="n">
        <x:f>IF(AND($E$4,$B43&lt;='Plan'!$C$25),IF($B43&lt;'Plan'!$C$25,K43,0),"")</x:f>
        <x:v>80000000</x:v>
      </x:c>
      <x:c r="M43" s="40" t="n">
        <x:f>IF(AND($E$4,$B43&lt;='Plan'!$C$25),IF($E$18="Funded",IF($B43='Plan'!$C$25,$E$16,I43+K43),"n.a."),"")</x:f>
        <x:v>0</x:v>
      </x:c>
    </x:row>
    <x:row r="44" ht="22" customHeight="1">
      <x:c r="B44" s="39" t="n">
        <x:v>18</x:v>
      </x:c>
      <x:c r="C44" s="40" t="n">
        <x:f>IF(AND($E$4,$B44&lt;='Plan'!$C$25),SUMIFS('Plan'!$F$32:$F$34,'Plan'!$C$32:$C$34,$B44),"")</x:f>
        <x:v>0</x:v>
      </x:c>
      <x:c r="D44" s="40" t="n">
        <x:f>IF(AND($E$4,$B44&lt;='Plan'!$C$25),SUMIFS('Plan'!$G$32:$G$34,'Plan'!$E$32:$E$34,$B44),"")</x:f>
        <x:v>0</x:v>
      </x:c>
      <x:c r="E44" s="40" t="n">
        <x:f>IF(AND($E$4,$B44&lt;='Plan'!$C$25),SUMIFS('Plan'!$H$32:$H$34,'Plan'!$E$32:$E$34,$B44),"")</x:f>
        <x:v>0</x:v>
      </x:c>
      <x:c r="F44" s="40" t="n">
        <x:f>IF(AND($E$4,$B44&lt;='Plan'!$C$25),D44-E44,"")</x:f>
        <x:v>0</x:v>
      </x:c>
      <x:c r="G44" s="40" t="n">
        <x:f>IF(AND($E$4,$B44&lt;='Plan'!$C$25),I43,"")</x:f>
        <x:v>-80000000</x:v>
      </x:c>
      <x:c r="H44" s="40" t="n">
        <x:f>IF(AND($E$4,$B44&lt;='Plan'!$C$25),IF('Plan'!$C$26="Receipts first",G44+F44,G44-C44),"")</x:f>
        <x:v>-80000000</x:v>
      </x:c>
      <x:c r="I44" s="40" t="n">
        <x:f>IF(AND($E$4,$B44&lt;='Plan'!$C$25),G44+F44-C44,"")</x:f>
        <x:v>-80000000</x:v>
      </x:c>
      <x:c r="J44" s="40" t="n">
        <x:f>IF(AND($E$4,$B44&lt;='Plan'!$C$25),MAX(0,-MIN(G44,H44,I44)),"")</x:f>
        <x:v>80000000</x:v>
      </x:c>
      <x:c r="K44" s="40" t="n">
        <x:f>IF(AND($E$4,$B44&lt;='Plan'!$C$25),MAX(0,-I44),"")</x:f>
        <x:v>80000000</x:v>
      </x:c>
      <x:c r="L44" s="40" t="n">
        <x:f>IF(AND($E$4,$B44&lt;='Plan'!$C$25),IF($B44&lt;'Plan'!$C$25,K44,0),"")</x:f>
        <x:v>80000000</x:v>
      </x:c>
      <x:c r="M44" s="40" t="n">
        <x:f>IF(AND($E$4,$B44&lt;='Plan'!$C$25),IF($E$18="Funded",IF($B44='Plan'!$C$25,$E$16,I44+K44),"n.a."),"")</x:f>
        <x:v>0</x:v>
      </x:c>
    </x:row>
    <x:row r="45" ht="22" customHeight="1">
      <x:c r="B45" s="39" t="n">
        <x:v>19</x:v>
      </x:c>
      <x:c r="C45" s="40" t="n">
        <x:f>IF(AND($E$4,$B45&lt;='Plan'!$C$25),SUMIFS('Plan'!$F$32:$F$34,'Plan'!$C$32:$C$34,$B45),"")</x:f>
        <x:v>0</x:v>
      </x:c>
      <x:c r="D45" s="40" t="n">
        <x:f>IF(AND($E$4,$B45&lt;='Plan'!$C$25),SUMIFS('Plan'!$G$32:$G$34,'Plan'!$E$32:$E$34,$B45),"")</x:f>
        <x:v>0</x:v>
      </x:c>
      <x:c r="E45" s="40" t="n">
        <x:f>IF(AND($E$4,$B45&lt;='Plan'!$C$25),SUMIFS('Plan'!$H$32:$H$34,'Plan'!$E$32:$E$34,$B45),"")</x:f>
        <x:v>0</x:v>
      </x:c>
      <x:c r="F45" s="40" t="n">
        <x:f>IF(AND($E$4,$B45&lt;='Plan'!$C$25),D45-E45,"")</x:f>
        <x:v>0</x:v>
      </x:c>
      <x:c r="G45" s="40" t="n">
        <x:f>IF(AND($E$4,$B45&lt;='Plan'!$C$25),I44,"")</x:f>
        <x:v>-80000000</x:v>
      </x:c>
      <x:c r="H45" s="40" t="n">
        <x:f>IF(AND($E$4,$B45&lt;='Plan'!$C$25),IF('Plan'!$C$26="Receipts first",G45+F45,G45-C45),"")</x:f>
        <x:v>-80000000</x:v>
      </x:c>
      <x:c r="I45" s="40" t="n">
        <x:f>IF(AND($E$4,$B45&lt;='Plan'!$C$25),G45+F45-C45,"")</x:f>
        <x:v>-80000000</x:v>
      </x:c>
      <x:c r="J45" s="40" t="n">
        <x:f>IF(AND($E$4,$B45&lt;='Plan'!$C$25),MAX(0,-MIN(G45,H45,I45)),"")</x:f>
        <x:v>80000000</x:v>
      </x:c>
      <x:c r="K45" s="40" t="n">
        <x:f>IF(AND($E$4,$B45&lt;='Plan'!$C$25),MAX(0,-I45),"")</x:f>
        <x:v>80000000</x:v>
      </x:c>
      <x:c r="L45" s="40" t="n">
        <x:f>IF(AND($E$4,$B45&lt;='Plan'!$C$25),IF($B45&lt;'Plan'!$C$25,K45,0),"")</x:f>
        <x:v>80000000</x:v>
      </x:c>
      <x:c r="M45" s="40" t="n">
        <x:f>IF(AND($E$4,$B45&lt;='Plan'!$C$25),IF($E$18="Funded",IF($B45='Plan'!$C$25,$E$16,I45+K45),"n.a."),"")</x:f>
        <x:v>0</x:v>
      </x:c>
    </x:row>
    <x:row r="46" ht="22" customHeight="1">
      <x:c r="B46" s="39" t="n">
        <x:v>20</x:v>
      </x:c>
      <x:c r="C46" s="40" t="n">
        <x:f>IF(AND($E$4,$B46&lt;='Plan'!$C$25),SUMIFS('Plan'!$F$32:$F$34,'Plan'!$C$32:$C$34,$B46),"")</x:f>
        <x:v>0</x:v>
      </x:c>
      <x:c r="D46" s="40" t="n">
        <x:f>IF(AND($E$4,$B46&lt;='Plan'!$C$25),SUMIFS('Plan'!$G$32:$G$34,'Plan'!$E$32:$E$34,$B46),"")</x:f>
        <x:v>0</x:v>
      </x:c>
      <x:c r="E46" s="40" t="n">
        <x:f>IF(AND($E$4,$B46&lt;='Plan'!$C$25),SUMIFS('Plan'!$H$32:$H$34,'Plan'!$E$32:$E$34,$B46),"")</x:f>
        <x:v>0</x:v>
      </x:c>
      <x:c r="F46" s="40" t="n">
        <x:f>IF(AND($E$4,$B46&lt;='Plan'!$C$25),D46-E46,"")</x:f>
        <x:v>0</x:v>
      </x:c>
      <x:c r="G46" s="40" t="n">
        <x:f>IF(AND($E$4,$B46&lt;='Plan'!$C$25),I45,"")</x:f>
        <x:v>-80000000</x:v>
      </x:c>
      <x:c r="H46" s="40" t="n">
        <x:f>IF(AND($E$4,$B46&lt;='Plan'!$C$25),IF('Plan'!$C$26="Receipts first",G46+F46,G46-C46),"")</x:f>
        <x:v>-80000000</x:v>
      </x:c>
      <x:c r="I46" s="40" t="n">
        <x:f>IF(AND($E$4,$B46&lt;='Plan'!$C$25),G46+F46-C46,"")</x:f>
        <x:v>-80000000</x:v>
      </x:c>
      <x:c r="J46" s="40" t="n">
        <x:f>IF(AND($E$4,$B46&lt;='Plan'!$C$25),MAX(0,-MIN(G46,H46,I46)),"")</x:f>
        <x:v>80000000</x:v>
      </x:c>
      <x:c r="K46" s="40" t="n">
        <x:f>IF(AND($E$4,$B46&lt;='Plan'!$C$25),MAX(0,-I46),"")</x:f>
        <x:v>80000000</x:v>
      </x:c>
      <x:c r="L46" s="40" t="n">
        <x:f>IF(AND($E$4,$B46&lt;='Plan'!$C$25),IF($B46&lt;'Plan'!$C$25,K46,0),"")</x:f>
        <x:v>80000000</x:v>
      </x:c>
      <x:c r="M46" s="40" t="n">
        <x:f>IF(AND($E$4,$B46&lt;='Plan'!$C$25),IF($E$18="Funded",IF($B46='Plan'!$C$25,$E$16,I46+K46),"n.a."),"")</x:f>
        <x:v>0</x:v>
      </x:c>
    </x:row>
    <x:row r="47" ht="22" customHeight="1">
      <x:c r="B47" s="39" t="n">
        <x:v>21</x:v>
      </x:c>
      <x:c r="C47" s="40" t="n">
        <x:f>IF(AND($E$4,$B47&lt;='Plan'!$C$25),SUMIFS('Plan'!$F$32:$F$34,'Plan'!$C$32:$C$34,$B47),"")</x:f>
        <x:v>0</x:v>
      </x:c>
      <x:c r="D47" s="40" t="n">
        <x:f>IF(AND($E$4,$B47&lt;='Plan'!$C$25),SUMIFS('Plan'!$G$32:$G$34,'Plan'!$E$32:$E$34,$B47),"")</x:f>
        <x:v>0</x:v>
      </x:c>
      <x:c r="E47" s="40" t="n">
        <x:f>IF(AND($E$4,$B47&lt;='Plan'!$C$25),SUMIFS('Plan'!$H$32:$H$34,'Plan'!$E$32:$E$34,$B47),"")</x:f>
        <x:v>0</x:v>
      </x:c>
      <x:c r="F47" s="40" t="n">
        <x:f>IF(AND($E$4,$B47&lt;='Plan'!$C$25),D47-E47,"")</x:f>
        <x:v>0</x:v>
      </x:c>
      <x:c r="G47" s="40" t="n">
        <x:f>IF(AND($E$4,$B47&lt;='Plan'!$C$25),I46,"")</x:f>
        <x:v>-80000000</x:v>
      </x:c>
      <x:c r="H47" s="40" t="n">
        <x:f>IF(AND($E$4,$B47&lt;='Plan'!$C$25),IF('Plan'!$C$26="Receipts first",G47+F47,G47-C47),"")</x:f>
        <x:v>-80000000</x:v>
      </x:c>
      <x:c r="I47" s="40" t="n">
        <x:f>IF(AND($E$4,$B47&lt;='Plan'!$C$25),G47+F47-C47,"")</x:f>
        <x:v>-80000000</x:v>
      </x:c>
      <x:c r="J47" s="40" t="n">
        <x:f>IF(AND($E$4,$B47&lt;='Plan'!$C$25),MAX(0,-MIN(G47,H47,I47)),"")</x:f>
        <x:v>80000000</x:v>
      </x:c>
      <x:c r="K47" s="40" t="n">
        <x:f>IF(AND($E$4,$B47&lt;='Plan'!$C$25),MAX(0,-I47),"")</x:f>
        <x:v>80000000</x:v>
      </x:c>
      <x:c r="L47" s="40" t="n">
        <x:f>IF(AND($E$4,$B47&lt;='Plan'!$C$25),IF($B47&lt;'Plan'!$C$25,K47,0),"")</x:f>
        <x:v>80000000</x:v>
      </x:c>
      <x:c r="M47" s="40" t="n">
        <x:f>IF(AND($E$4,$B47&lt;='Plan'!$C$25),IF($E$18="Funded",IF($B47='Plan'!$C$25,$E$16,I47+K47),"n.a."),"")</x:f>
        <x:v>0</x:v>
      </x:c>
    </x:row>
    <x:row r="48" ht="22" customHeight="1">
      <x:c r="B48" s="39" t="n">
        <x:v>22</x:v>
      </x:c>
      <x:c r="C48" s="40" t="n">
        <x:f>IF(AND($E$4,$B48&lt;='Plan'!$C$25),SUMIFS('Plan'!$F$32:$F$34,'Plan'!$C$32:$C$34,$B48),"")</x:f>
        <x:v>0</x:v>
      </x:c>
      <x:c r="D48" s="40" t="n">
        <x:f>IF(AND($E$4,$B48&lt;='Plan'!$C$25),SUMIFS('Plan'!$G$32:$G$34,'Plan'!$E$32:$E$34,$B48),"")</x:f>
        <x:v>0</x:v>
      </x:c>
      <x:c r="E48" s="40" t="n">
        <x:f>IF(AND($E$4,$B48&lt;='Plan'!$C$25),SUMIFS('Plan'!$H$32:$H$34,'Plan'!$E$32:$E$34,$B48),"")</x:f>
        <x:v>0</x:v>
      </x:c>
      <x:c r="F48" s="40" t="n">
        <x:f>IF(AND($E$4,$B48&lt;='Plan'!$C$25),D48-E48,"")</x:f>
        <x:v>0</x:v>
      </x:c>
      <x:c r="G48" s="40" t="n">
        <x:f>IF(AND($E$4,$B48&lt;='Plan'!$C$25),I47,"")</x:f>
        <x:v>-80000000</x:v>
      </x:c>
      <x:c r="H48" s="40" t="n">
        <x:f>IF(AND($E$4,$B48&lt;='Plan'!$C$25),IF('Plan'!$C$26="Receipts first",G48+F48,G48-C48),"")</x:f>
        <x:v>-80000000</x:v>
      </x:c>
      <x:c r="I48" s="40" t="n">
        <x:f>IF(AND($E$4,$B48&lt;='Plan'!$C$25),G48+F48-C48,"")</x:f>
        <x:v>-80000000</x:v>
      </x:c>
      <x:c r="J48" s="40" t="n">
        <x:f>IF(AND($E$4,$B48&lt;='Plan'!$C$25),MAX(0,-MIN(G48,H48,I48)),"")</x:f>
        <x:v>80000000</x:v>
      </x:c>
      <x:c r="K48" s="40" t="n">
        <x:f>IF(AND($E$4,$B48&lt;='Plan'!$C$25),MAX(0,-I48),"")</x:f>
        <x:v>80000000</x:v>
      </x:c>
      <x:c r="L48" s="40" t="n">
        <x:f>IF(AND($E$4,$B48&lt;='Plan'!$C$25),IF($B48&lt;'Plan'!$C$25,K48,0),"")</x:f>
        <x:v>80000000</x:v>
      </x:c>
      <x:c r="M48" s="40" t="n">
        <x:f>IF(AND($E$4,$B48&lt;='Plan'!$C$25),IF($E$18="Funded",IF($B48='Plan'!$C$25,$E$16,I48+K48),"n.a."),"")</x:f>
        <x:v>0</x:v>
      </x:c>
    </x:row>
    <x:row r="49" ht="22" customHeight="1">
      <x:c r="B49" s="39" t="n">
        <x:v>23</x:v>
      </x:c>
      <x:c r="C49" s="40" t="n">
        <x:f>IF(AND($E$4,$B49&lt;='Plan'!$C$25),SUMIFS('Plan'!$F$32:$F$34,'Plan'!$C$32:$C$34,$B49),"")</x:f>
        <x:v>0</x:v>
      </x:c>
      <x:c r="D49" s="40" t="n">
        <x:f>IF(AND($E$4,$B49&lt;='Plan'!$C$25),SUMIFS('Plan'!$G$32:$G$34,'Plan'!$E$32:$E$34,$B49),"")</x:f>
        <x:v>0</x:v>
      </x:c>
      <x:c r="E49" s="40" t="n">
        <x:f>IF(AND($E$4,$B49&lt;='Plan'!$C$25),SUMIFS('Plan'!$H$32:$H$34,'Plan'!$E$32:$E$34,$B49),"")</x:f>
        <x:v>0</x:v>
      </x:c>
      <x:c r="F49" s="40" t="n">
        <x:f>IF(AND($E$4,$B49&lt;='Plan'!$C$25),D49-E49,"")</x:f>
        <x:v>0</x:v>
      </x:c>
      <x:c r="G49" s="40" t="n">
        <x:f>IF(AND($E$4,$B49&lt;='Plan'!$C$25),I48,"")</x:f>
        <x:v>-80000000</x:v>
      </x:c>
      <x:c r="H49" s="40" t="n">
        <x:f>IF(AND($E$4,$B49&lt;='Plan'!$C$25),IF('Plan'!$C$26="Receipts first",G49+F49,G49-C49),"")</x:f>
        <x:v>-80000000</x:v>
      </x:c>
      <x:c r="I49" s="40" t="n">
        <x:f>IF(AND($E$4,$B49&lt;='Plan'!$C$25),G49+F49-C49,"")</x:f>
        <x:v>-80000000</x:v>
      </x:c>
      <x:c r="J49" s="40" t="n">
        <x:f>IF(AND($E$4,$B49&lt;='Plan'!$C$25),MAX(0,-MIN(G49,H49,I49)),"")</x:f>
        <x:v>80000000</x:v>
      </x:c>
      <x:c r="K49" s="40" t="n">
        <x:f>IF(AND($E$4,$B49&lt;='Plan'!$C$25),MAX(0,-I49),"")</x:f>
        <x:v>80000000</x:v>
      </x:c>
      <x:c r="L49" s="40" t="n">
        <x:f>IF(AND($E$4,$B49&lt;='Plan'!$C$25),IF($B49&lt;'Plan'!$C$25,K49,0),"")</x:f>
        <x:v>80000000</x:v>
      </x:c>
      <x:c r="M49" s="40" t="n">
        <x:f>IF(AND($E$4,$B49&lt;='Plan'!$C$25),IF($E$18="Funded",IF($B49='Plan'!$C$25,$E$16,I49+K49),"n.a."),"")</x:f>
        <x:v>0</x:v>
      </x:c>
    </x:row>
    <x:row r="50" ht="22" customHeight="1">
      <x:c r="B50" s="39" t="n">
        <x:v>24</x:v>
      </x:c>
      <x:c r="C50" s="40" t="n">
        <x:f>IF(AND($E$4,$B50&lt;='Plan'!$C$25),SUMIFS('Plan'!$F$32:$F$34,'Plan'!$C$32:$C$34,$B50),"")</x:f>
        <x:v>0</x:v>
      </x:c>
      <x:c r="D50" s="40" t="n">
        <x:f>IF(AND($E$4,$B50&lt;='Plan'!$C$25),SUMIFS('Plan'!$G$32:$G$34,'Plan'!$E$32:$E$34,$B50),"")</x:f>
        <x:v>0</x:v>
      </x:c>
      <x:c r="E50" s="40" t="n">
        <x:f>IF(AND($E$4,$B50&lt;='Plan'!$C$25),SUMIFS('Plan'!$H$32:$H$34,'Plan'!$E$32:$E$34,$B50),"")</x:f>
        <x:v>0</x:v>
      </x:c>
      <x:c r="F50" s="40" t="n">
        <x:f>IF(AND($E$4,$B50&lt;='Plan'!$C$25),D50-E50,"")</x:f>
        <x:v>0</x:v>
      </x:c>
      <x:c r="G50" s="40" t="n">
        <x:f>IF(AND($E$4,$B50&lt;='Plan'!$C$25),I49,"")</x:f>
        <x:v>-80000000</x:v>
      </x:c>
      <x:c r="H50" s="40" t="n">
        <x:f>IF(AND($E$4,$B50&lt;='Plan'!$C$25),IF('Plan'!$C$26="Receipts first",G50+F50,G50-C50),"")</x:f>
        <x:v>-80000000</x:v>
      </x:c>
      <x:c r="I50" s="40" t="n">
        <x:f>IF(AND($E$4,$B50&lt;='Plan'!$C$25),G50+F50-C50,"")</x:f>
        <x:v>-80000000</x:v>
      </x:c>
      <x:c r="J50" s="40" t="n">
        <x:f>IF(AND($E$4,$B50&lt;='Plan'!$C$25),MAX(0,-MIN(G50,H50,I50)),"")</x:f>
        <x:v>80000000</x:v>
      </x:c>
      <x:c r="K50" s="40" t="n">
        <x:f>IF(AND($E$4,$B50&lt;='Plan'!$C$25),MAX(0,-I50),"")</x:f>
        <x:v>80000000</x:v>
      </x:c>
      <x:c r="L50" s="40" t="n">
        <x:f>IF(AND($E$4,$B50&lt;='Plan'!$C$25),IF($B50&lt;'Plan'!$C$25,K50,0),"")</x:f>
        <x:v>80000000</x:v>
      </x:c>
      <x:c r="M50" s="40" t="n">
        <x:f>IF(AND($E$4,$B50&lt;='Plan'!$C$25),IF($E$18="Funded",IF($B50='Plan'!$C$25,$E$16,I50+K50),"n.a."),"")</x:f>
        <x:v>0</x:v>
      </x:c>
    </x:row>
    <x:row r="51" ht="22" customHeight="1">
      <x:c r="B51" s="39" t="n">
        <x:v>25</x:v>
      </x:c>
      <x:c r="C51" s="40" t="n">
        <x:f>IF(AND($E$4,$B51&lt;='Plan'!$C$25),SUMIFS('Plan'!$F$32:$F$34,'Plan'!$C$32:$C$34,$B51),"")</x:f>
        <x:v>0</x:v>
      </x:c>
      <x:c r="D51" s="40" t="n">
        <x:f>IF(AND($E$4,$B51&lt;='Plan'!$C$25),SUMIFS('Plan'!$G$32:$G$34,'Plan'!$E$32:$E$34,$B51),"")</x:f>
        <x:v>0</x:v>
      </x:c>
      <x:c r="E51" s="40" t="n">
        <x:f>IF(AND($E$4,$B51&lt;='Plan'!$C$25),SUMIFS('Plan'!$H$32:$H$34,'Plan'!$E$32:$E$34,$B51),"")</x:f>
        <x:v>0</x:v>
      </x:c>
      <x:c r="F51" s="40" t="n">
        <x:f>IF(AND($E$4,$B51&lt;='Plan'!$C$25),D51-E51,"")</x:f>
        <x:v>0</x:v>
      </x:c>
      <x:c r="G51" s="40" t="n">
        <x:f>IF(AND($E$4,$B51&lt;='Plan'!$C$25),I50,"")</x:f>
        <x:v>-80000000</x:v>
      </x:c>
      <x:c r="H51" s="40" t="n">
        <x:f>IF(AND($E$4,$B51&lt;='Plan'!$C$25),IF('Plan'!$C$26="Receipts first",G51+F51,G51-C51),"")</x:f>
        <x:v>-80000000</x:v>
      </x:c>
      <x:c r="I51" s="40" t="n">
        <x:f>IF(AND($E$4,$B51&lt;='Plan'!$C$25),G51+F51-C51,"")</x:f>
        <x:v>-80000000</x:v>
      </x:c>
      <x:c r="J51" s="40" t="n">
        <x:f>IF(AND($E$4,$B51&lt;='Plan'!$C$25),MAX(0,-MIN(G51,H51,I51)),"")</x:f>
        <x:v>80000000</x:v>
      </x:c>
      <x:c r="K51" s="40" t="n">
        <x:f>IF(AND($E$4,$B51&lt;='Plan'!$C$25),MAX(0,-I51),"")</x:f>
        <x:v>80000000</x:v>
      </x:c>
      <x:c r="L51" s="40" t="n">
        <x:f>IF(AND($E$4,$B51&lt;='Plan'!$C$25),IF($B51&lt;'Plan'!$C$25,K51,0),"")</x:f>
        <x:v>80000000</x:v>
      </x:c>
      <x:c r="M51" s="40" t="n">
        <x:f>IF(AND($E$4,$B51&lt;='Plan'!$C$25),IF($E$18="Funded",IF($B51='Plan'!$C$25,$E$16,I51+K51),"n.a."),"")</x:f>
        <x:v>0</x:v>
      </x:c>
    </x:row>
    <x:row r="52" ht="22" customHeight="1">
      <x:c r="B52" s="39" t="n">
        <x:v>26</x:v>
      </x:c>
      <x:c r="C52" s="40" t="n">
        <x:f>IF(AND($E$4,$B52&lt;='Plan'!$C$25),SUMIFS('Plan'!$F$32:$F$34,'Plan'!$C$32:$C$34,$B52),"")</x:f>
        <x:v>0</x:v>
      </x:c>
      <x:c r="D52" s="40" t="n">
        <x:f>IF(AND($E$4,$B52&lt;='Plan'!$C$25),SUMIFS('Plan'!$G$32:$G$34,'Plan'!$E$32:$E$34,$B52),"")</x:f>
        <x:v>0</x:v>
      </x:c>
      <x:c r="E52" s="40" t="n">
        <x:f>IF(AND($E$4,$B52&lt;='Plan'!$C$25),SUMIFS('Plan'!$H$32:$H$34,'Plan'!$E$32:$E$34,$B52),"")</x:f>
        <x:v>0</x:v>
      </x:c>
      <x:c r="F52" s="40" t="n">
        <x:f>IF(AND($E$4,$B52&lt;='Plan'!$C$25),D52-E52,"")</x:f>
        <x:v>0</x:v>
      </x:c>
      <x:c r="G52" s="40" t="n">
        <x:f>IF(AND($E$4,$B52&lt;='Plan'!$C$25),I51,"")</x:f>
        <x:v>-80000000</x:v>
      </x:c>
      <x:c r="H52" s="40" t="n">
        <x:f>IF(AND($E$4,$B52&lt;='Plan'!$C$25),IF('Plan'!$C$26="Receipts first",G52+F52,G52-C52),"")</x:f>
        <x:v>-80000000</x:v>
      </x:c>
      <x:c r="I52" s="40" t="n">
        <x:f>IF(AND($E$4,$B52&lt;='Plan'!$C$25),G52+F52-C52,"")</x:f>
        <x:v>-80000000</x:v>
      </x:c>
      <x:c r="J52" s="40" t="n">
        <x:f>IF(AND($E$4,$B52&lt;='Plan'!$C$25),MAX(0,-MIN(G52,H52,I52)),"")</x:f>
        <x:v>80000000</x:v>
      </x:c>
      <x:c r="K52" s="40" t="n">
        <x:f>IF(AND($E$4,$B52&lt;='Plan'!$C$25),MAX(0,-I52),"")</x:f>
        <x:v>80000000</x:v>
      </x:c>
      <x:c r="L52" s="40" t="n">
        <x:f>IF(AND($E$4,$B52&lt;='Plan'!$C$25),IF($B52&lt;'Plan'!$C$25,K52,0),"")</x:f>
        <x:v>80000000</x:v>
      </x:c>
      <x:c r="M52" s="40" t="n">
        <x:f>IF(AND($E$4,$B52&lt;='Plan'!$C$25),IF($E$18="Funded",IF($B52='Plan'!$C$25,$E$16,I52+K52),"n.a."),"")</x:f>
        <x:v>0</x:v>
      </x:c>
    </x:row>
    <x:row r="53" ht="22" customHeight="1">
      <x:c r="B53" s="39" t="n">
        <x:v>27</x:v>
      </x:c>
      <x:c r="C53" s="40" t="n">
        <x:f>IF(AND($E$4,$B53&lt;='Plan'!$C$25),SUMIFS('Plan'!$F$32:$F$34,'Plan'!$C$32:$C$34,$B53),"")</x:f>
        <x:v>0</x:v>
      </x:c>
      <x:c r="D53" s="40" t="n">
        <x:f>IF(AND($E$4,$B53&lt;='Plan'!$C$25),SUMIFS('Plan'!$G$32:$G$34,'Plan'!$E$32:$E$34,$B53),"")</x:f>
        <x:v>0</x:v>
      </x:c>
      <x:c r="E53" s="40" t="n">
        <x:f>IF(AND($E$4,$B53&lt;='Plan'!$C$25),SUMIFS('Plan'!$H$32:$H$34,'Plan'!$E$32:$E$34,$B53),"")</x:f>
        <x:v>0</x:v>
      </x:c>
      <x:c r="F53" s="40" t="n">
        <x:f>IF(AND($E$4,$B53&lt;='Plan'!$C$25),D53-E53,"")</x:f>
        <x:v>0</x:v>
      </x:c>
      <x:c r="G53" s="40" t="n">
        <x:f>IF(AND($E$4,$B53&lt;='Plan'!$C$25),I52,"")</x:f>
        <x:v>-80000000</x:v>
      </x:c>
      <x:c r="H53" s="40" t="n">
        <x:f>IF(AND($E$4,$B53&lt;='Plan'!$C$25),IF('Plan'!$C$26="Receipts first",G53+F53,G53-C53),"")</x:f>
        <x:v>-80000000</x:v>
      </x:c>
      <x:c r="I53" s="40" t="n">
        <x:f>IF(AND($E$4,$B53&lt;='Plan'!$C$25),G53+F53-C53,"")</x:f>
        <x:v>-80000000</x:v>
      </x:c>
      <x:c r="J53" s="40" t="n">
        <x:f>IF(AND($E$4,$B53&lt;='Plan'!$C$25),MAX(0,-MIN(G53,H53,I53)),"")</x:f>
        <x:v>80000000</x:v>
      </x:c>
      <x:c r="K53" s="40" t="n">
        <x:f>IF(AND($E$4,$B53&lt;='Plan'!$C$25),MAX(0,-I53),"")</x:f>
        <x:v>80000000</x:v>
      </x:c>
      <x:c r="L53" s="40" t="n">
        <x:f>IF(AND($E$4,$B53&lt;='Plan'!$C$25),IF($B53&lt;'Plan'!$C$25,K53,0),"")</x:f>
        <x:v>80000000</x:v>
      </x:c>
      <x:c r="M53" s="40" t="n">
        <x:f>IF(AND($E$4,$B53&lt;='Plan'!$C$25),IF($E$18="Funded",IF($B53='Plan'!$C$25,$E$16,I53+K53),"n.a."),"")</x:f>
        <x:v>0</x:v>
      </x:c>
    </x:row>
    <x:row r="54" ht="22" customHeight="1">
      <x:c r="B54" s="39" t="n">
        <x:v>28</x:v>
      </x:c>
      <x:c r="C54" s="40" t="n">
        <x:f>IF(AND($E$4,$B54&lt;='Plan'!$C$25),SUMIFS('Plan'!$F$32:$F$34,'Plan'!$C$32:$C$34,$B54),"")</x:f>
        <x:v>0</x:v>
      </x:c>
      <x:c r="D54" s="40" t="n">
        <x:f>IF(AND($E$4,$B54&lt;='Plan'!$C$25),SUMIFS('Plan'!$G$32:$G$34,'Plan'!$E$32:$E$34,$B54),"")</x:f>
        <x:v>0</x:v>
      </x:c>
      <x:c r="E54" s="40" t="n">
        <x:f>IF(AND($E$4,$B54&lt;='Plan'!$C$25),SUMIFS('Plan'!$H$32:$H$34,'Plan'!$E$32:$E$34,$B54),"")</x:f>
        <x:v>0</x:v>
      </x:c>
      <x:c r="F54" s="40" t="n">
        <x:f>IF(AND($E$4,$B54&lt;='Plan'!$C$25),D54-E54,"")</x:f>
        <x:v>0</x:v>
      </x:c>
      <x:c r="G54" s="40" t="n">
        <x:f>IF(AND($E$4,$B54&lt;='Plan'!$C$25),I53,"")</x:f>
        <x:v>-80000000</x:v>
      </x:c>
      <x:c r="H54" s="40" t="n">
        <x:f>IF(AND($E$4,$B54&lt;='Plan'!$C$25),IF('Plan'!$C$26="Receipts first",G54+F54,G54-C54),"")</x:f>
        <x:v>-80000000</x:v>
      </x:c>
      <x:c r="I54" s="40" t="n">
        <x:f>IF(AND($E$4,$B54&lt;='Plan'!$C$25),G54+F54-C54,"")</x:f>
        <x:v>-80000000</x:v>
      </x:c>
      <x:c r="J54" s="40" t="n">
        <x:f>IF(AND($E$4,$B54&lt;='Plan'!$C$25),MAX(0,-MIN(G54,H54,I54)),"")</x:f>
        <x:v>80000000</x:v>
      </x:c>
      <x:c r="K54" s="40" t="n">
        <x:f>IF(AND($E$4,$B54&lt;='Plan'!$C$25),MAX(0,-I54),"")</x:f>
        <x:v>80000000</x:v>
      </x:c>
      <x:c r="L54" s="40" t="n">
        <x:f>IF(AND($E$4,$B54&lt;='Plan'!$C$25),IF($B54&lt;'Plan'!$C$25,K54,0),"")</x:f>
        <x:v>80000000</x:v>
      </x:c>
      <x:c r="M54" s="40" t="n">
        <x:f>IF(AND($E$4,$B54&lt;='Plan'!$C$25),IF($E$18="Funded",IF($B54='Plan'!$C$25,$E$16,I54+K54),"n.a."),"")</x:f>
        <x:v>0</x:v>
      </x:c>
    </x:row>
    <x:row r="55" ht="22" customHeight="1">
      <x:c r="B55" s="39" t="n">
        <x:v>29</x:v>
      </x:c>
      <x:c r="C55" s="40" t="n">
        <x:f>IF(AND($E$4,$B55&lt;='Plan'!$C$25),SUMIFS('Plan'!$F$32:$F$34,'Plan'!$C$32:$C$34,$B55),"")</x:f>
        <x:v>0</x:v>
      </x:c>
      <x:c r="D55" s="40" t="n">
        <x:f>IF(AND($E$4,$B55&lt;='Plan'!$C$25),SUMIFS('Plan'!$G$32:$G$34,'Plan'!$E$32:$E$34,$B55),"")</x:f>
        <x:v>0</x:v>
      </x:c>
      <x:c r="E55" s="40" t="n">
        <x:f>IF(AND($E$4,$B55&lt;='Plan'!$C$25),SUMIFS('Plan'!$H$32:$H$34,'Plan'!$E$32:$E$34,$B55),"")</x:f>
        <x:v>0</x:v>
      </x:c>
      <x:c r="F55" s="40" t="n">
        <x:f>IF(AND($E$4,$B55&lt;='Plan'!$C$25),D55-E55,"")</x:f>
        <x:v>0</x:v>
      </x:c>
      <x:c r="G55" s="40" t="n">
        <x:f>IF(AND($E$4,$B55&lt;='Plan'!$C$25),I54,"")</x:f>
        <x:v>-80000000</x:v>
      </x:c>
      <x:c r="H55" s="40" t="n">
        <x:f>IF(AND($E$4,$B55&lt;='Plan'!$C$25),IF('Plan'!$C$26="Receipts first",G55+F55,G55-C55),"")</x:f>
        <x:v>-80000000</x:v>
      </x:c>
      <x:c r="I55" s="40" t="n">
        <x:f>IF(AND($E$4,$B55&lt;='Plan'!$C$25),G55+F55-C55,"")</x:f>
        <x:v>-80000000</x:v>
      </x:c>
      <x:c r="J55" s="40" t="n">
        <x:f>IF(AND($E$4,$B55&lt;='Plan'!$C$25),MAX(0,-MIN(G55,H55,I55)),"")</x:f>
        <x:v>80000000</x:v>
      </x:c>
      <x:c r="K55" s="40" t="n">
        <x:f>IF(AND($E$4,$B55&lt;='Plan'!$C$25),MAX(0,-I55),"")</x:f>
        <x:v>80000000</x:v>
      </x:c>
      <x:c r="L55" s="40" t="n">
        <x:f>IF(AND($E$4,$B55&lt;='Plan'!$C$25),IF($B55&lt;'Plan'!$C$25,K55,0),"")</x:f>
        <x:v>80000000</x:v>
      </x:c>
      <x:c r="M55" s="40" t="n">
        <x:f>IF(AND($E$4,$B55&lt;='Plan'!$C$25),IF($E$18="Funded",IF($B55='Plan'!$C$25,$E$16,I55+K55),"n.a."),"")</x:f>
        <x:v>0</x:v>
      </x:c>
    </x:row>
    <x:row r="56" ht="22" customHeight="1">
      <x:c r="B56" s="39" t="n">
        <x:v>30</x:v>
      </x:c>
      <x:c r="C56" s="40" t="n">
        <x:f>IF(AND($E$4,$B56&lt;='Plan'!$C$25),SUMIFS('Plan'!$F$32:$F$34,'Plan'!$C$32:$C$34,$B56),"")</x:f>
        <x:v>0</x:v>
      </x:c>
      <x:c r="D56" s="40" t="n">
        <x:f>IF(AND($E$4,$B56&lt;='Plan'!$C$25),SUMIFS('Plan'!$G$32:$G$34,'Plan'!$E$32:$E$34,$B56),"")</x:f>
        <x:v>96000000</x:v>
      </x:c>
      <x:c r="E56" s="40" t="n">
        <x:f>IF(AND($E$4,$B56&lt;='Plan'!$C$25),SUMIFS('Plan'!$H$32:$H$34,'Plan'!$E$32:$E$34,$B56),"")</x:f>
        <x:v>12000000</x:v>
      </x:c>
      <x:c r="F56" s="40" t="n">
        <x:f>IF(AND($E$4,$B56&lt;='Plan'!$C$25),D56-E56,"")</x:f>
        <x:v>84000000</x:v>
      </x:c>
      <x:c r="G56" s="40" t="n">
        <x:f>IF(AND($E$4,$B56&lt;='Plan'!$C$25),I55,"")</x:f>
        <x:v>-80000000</x:v>
      </x:c>
      <x:c r="H56" s="40" t="n">
        <x:f>IF(AND($E$4,$B56&lt;='Plan'!$C$25),IF('Plan'!$C$26="Receipts first",G56+F56,G56-C56),"")</x:f>
        <x:v>4000000</x:v>
      </x:c>
      <x:c r="I56" s="40" t="n">
        <x:f>IF(AND($E$4,$B56&lt;='Plan'!$C$25),G56+F56-C56,"")</x:f>
        <x:v>4000000</x:v>
      </x:c>
      <x:c r="J56" s="40" t="n">
        <x:f>IF(AND($E$4,$B56&lt;='Plan'!$C$25),MAX(0,-MIN(G56,H56,I56)),"")</x:f>
        <x:v>80000000</x:v>
      </x:c>
      <x:c r="K56" s="40" t="n">
        <x:f>IF(AND($E$4,$B56&lt;='Plan'!$C$25),MAX(0,-I56),"")</x:f>
        <x:v>0</x:v>
      </x:c>
      <x:c r="L56" s="40" t="n">
        <x:f>IF(AND($E$4,$B56&lt;='Plan'!$C$25),IF($B56&lt;'Plan'!$C$25,K56,0),"")</x:f>
        <x:v>0</x:v>
      </x:c>
      <x:c r="M56" s="40" t="n">
        <x:f>IF(AND($E$4,$B56&lt;='Plan'!$C$25),IF($E$18="Funded",IF($B56='Plan'!$C$25,$E$16,I56+K56),"n.a."),"")</x:f>
        <x:v>4000000</x:v>
      </x:c>
    </x:row>
    <x:row r="57" ht="22" customHeight="1">
      <x:c r="B57" s="39" t="n">
        <x:v>31</x:v>
      </x:c>
      <x:c r="C57" s="40" t="n">
        <x:f>IF(AND($E$4,$B57&lt;='Plan'!$C$25),SUMIFS('Plan'!$F$32:$F$34,'Plan'!$C$32:$C$34,$B57),"")</x:f>
        <x:v>0</x:v>
      </x:c>
      <x:c r="D57" s="40" t="n">
        <x:f>IF(AND($E$4,$B57&lt;='Plan'!$C$25),SUMIFS('Plan'!$G$32:$G$34,'Plan'!$E$32:$E$34,$B57),"")</x:f>
        <x:v>0</x:v>
      </x:c>
      <x:c r="E57" s="40" t="n">
        <x:f>IF(AND($E$4,$B57&lt;='Plan'!$C$25),SUMIFS('Plan'!$H$32:$H$34,'Plan'!$E$32:$E$34,$B57),"")</x:f>
        <x:v>0</x:v>
      </x:c>
      <x:c r="F57" s="40" t="n">
        <x:f>IF(AND($E$4,$B57&lt;='Plan'!$C$25),D57-E57,"")</x:f>
        <x:v>0</x:v>
      </x:c>
      <x:c r="G57" s="40" t="n">
        <x:f>IF(AND($E$4,$B57&lt;='Plan'!$C$25),I56,"")</x:f>
        <x:v>4000000</x:v>
      </x:c>
      <x:c r="H57" s="40" t="n">
        <x:f>IF(AND($E$4,$B57&lt;='Plan'!$C$25),IF('Plan'!$C$26="Receipts first",G57+F57,G57-C57),"")</x:f>
        <x:v>4000000</x:v>
      </x:c>
      <x:c r="I57" s="40" t="n">
        <x:f>IF(AND($E$4,$B57&lt;='Plan'!$C$25),G57+F57-C57,"")</x:f>
        <x:v>4000000</x:v>
      </x:c>
      <x:c r="J57" s="40" t="n">
        <x:f>IF(AND($E$4,$B57&lt;='Plan'!$C$25),MAX(0,-MIN(G57,H57,I57)),"")</x:f>
        <x:v>0</x:v>
      </x:c>
      <x:c r="K57" s="40" t="n">
        <x:f>IF(AND($E$4,$B57&lt;='Plan'!$C$25),MAX(0,-I57),"")</x:f>
        <x:v>0</x:v>
      </x:c>
      <x:c r="L57" s="40" t="n">
        <x:f>IF(AND($E$4,$B57&lt;='Plan'!$C$25),IF($B57&lt;'Plan'!$C$25,K57,0),"")</x:f>
        <x:v>0</x:v>
      </x:c>
      <x:c r="M57" s="40" t="n">
        <x:f>IF(AND($E$4,$B57&lt;='Plan'!$C$25),IF($E$18="Funded",IF($B57='Plan'!$C$25,$E$16,I57+K57),"n.a."),"")</x:f>
        <x:v>4000000</x:v>
      </x:c>
    </x:row>
    <x:row r="58" ht="22" customHeight="1">
      <x:c r="B58" s="39" t="n">
        <x:v>32</x:v>
      </x:c>
      <x:c r="C58" s="40" t="n">
        <x:f>IF(AND($E$4,$B58&lt;='Plan'!$C$25),SUMIFS('Plan'!$F$32:$F$34,'Plan'!$C$32:$C$34,$B58),"")</x:f>
        <x:v>0</x:v>
      </x:c>
      <x:c r="D58" s="40" t="n">
        <x:f>IF(AND($E$4,$B58&lt;='Plan'!$C$25),SUMIFS('Plan'!$G$32:$G$34,'Plan'!$E$32:$E$34,$B58),"")</x:f>
        <x:v>0</x:v>
      </x:c>
      <x:c r="E58" s="40" t="n">
        <x:f>IF(AND($E$4,$B58&lt;='Plan'!$C$25),SUMIFS('Plan'!$H$32:$H$34,'Plan'!$E$32:$E$34,$B58),"")</x:f>
        <x:v>0</x:v>
      </x:c>
      <x:c r="F58" s="40" t="n">
        <x:f>IF(AND($E$4,$B58&lt;='Plan'!$C$25),D58-E58,"")</x:f>
        <x:v>0</x:v>
      </x:c>
      <x:c r="G58" s="40" t="n">
        <x:f>IF(AND($E$4,$B58&lt;='Plan'!$C$25),I57,"")</x:f>
        <x:v>4000000</x:v>
      </x:c>
      <x:c r="H58" s="40" t="n">
        <x:f>IF(AND($E$4,$B58&lt;='Plan'!$C$25),IF('Plan'!$C$26="Receipts first",G58+F58,G58-C58),"")</x:f>
        <x:v>4000000</x:v>
      </x:c>
      <x:c r="I58" s="40" t="n">
        <x:f>IF(AND($E$4,$B58&lt;='Plan'!$C$25),G58+F58-C58,"")</x:f>
        <x:v>4000000</x:v>
      </x:c>
      <x:c r="J58" s="40" t="n">
        <x:f>IF(AND($E$4,$B58&lt;='Plan'!$C$25),MAX(0,-MIN(G58,H58,I58)),"")</x:f>
        <x:v>0</x:v>
      </x:c>
      <x:c r="K58" s="40" t="n">
        <x:f>IF(AND($E$4,$B58&lt;='Plan'!$C$25),MAX(0,-I58),"")</x:f>
        <x:v>0</x:v>
      </x:c>
      <x:c r="L58" s="40" t="n">
        <x:f>IF(AND($E$4,$B58&lt;='Plan'!$C$25),IF($B58&lt;'Plan'!$C$25,K58,0),"")</x:f>
        <x:v>0</x:v>
      </x:c>
      <x:c r="M58" s="40" t="n">
        <x:f>IF(AND($E$4,$B58&lt;='Plan'!$C$25),IF($E$18="Funded",IF($B58='Plan'!$C$25,$E$16,I58+K58),"n.a."),"")</x:f>
        <x:v>4000000</x:v>
      </x:c>
    </x:row>
    <x:row r="59" ht="22" customHeight="1">
      <x:c r="B59" s="39" t="n">
        <x:v>33</x:v>
      </x:c>
      <x:c r="C59" s="40" t="n">
        <x:f>IF(AND($E$4,$B59&lt;='Plan'!$C$25),SUMIFS('Plan'!$F$32:$F$34,'Plan'!$C$32:$C$34,$B59),"")</x:f>
        <x:v>0</x:v>
      </x:c>
      <x:c r="D59" s="40" t="n">
        <x:f>IF(AND($E$4,$B59&lt;='Plan'!$C$25),SUMIFS('Plan'!$G$32:$G$34,'Plan'!$E$32:$E$34,$B59),"")</x:f>
        <x:v>0</x:v>
      </x:c>
      <x:c r="E59" s="40" t="n">
        <x:f>IF(AND($E$4,$B59&lt;='Plan'!$C$25),SUMIFS('Plan'!$H$32:$H$34,'Plan'!$E$32:$E$34,$B59),"")</x:f>
        <x:v>0</x:v>
      </x:c>
      <x:c r="F59" s="40" t="n">
        <x:f>IF(AND($E$4,$B59&lt;='Plan'!$C$25),D59-E59,"")</x:f>
        <x:v>0</x:v>
      </x:c>
      <x:c r="G59" s="40" t="n">
        <x:f>IF(AND($E$4,$B59&lt;='Plan'!$C$25),I58,"")</x:f>
        <x:v>4000000</x:v>
      </x:c>
      <x:c r="H59" s="40" t="n">
        <x:f>IF(AND($E$4,$B59&lt;='Plan'!$C$25),IF('Plan'!$C$26="Receipts first",G59+F59,G59-C59),"")</x:f>
        <x:v>4000000</x:v>
      </x:c>
      <x:c r="I59" s="40" t="n">
        <x:f>IF(AND($E$4,$B59&lt;='Plan'!$C$25),G59+F59-C59,"")</x:f>
        <x:v>4000000</x:v>
      </x:c>
      <x:c r="J59" s="40" t="n">
        <x:f>IF(AND($E$4,$B59&lt;='Plan'!$C$25),MAX(0,-MIN(G59,H59,I59)),"")</x:f>
        <x:v>0</x:v>
      </x:c>
      <x:c r="K59" s="40" t="n">
        <x:f>IF(AND($E$4,$B59&lt;='Plan'!$C$25),MAX(0,-I59),"")</x:f>
        <x:v>0</x:v>
      </x:c>
      <x:c r="L59" s="40" t="n">
        <x:f>IF(AND($E$4,$B59&lt;='Plan'!$C$25),IF($B59&lt;'Plan'!$C$25,K59,0),"")</x:f>
        <x:v>0</x:v>
      </x:c>
      <x:c r="M59" s="40" t="n">
        <x:f>IF(AND($E$4,$B59&lt;='Plan'!$C$25),IF($E$18="Funded",IF($B59='Plan'!$C$25,$E$16,I59+K59),"n.a."),"")</x:f>
        <x:v>4000000</x:v>
      </x:c>
    </x:row>
    <x:row r="60" ht="22" customHeight="1">
      <x:c r="B60" s="39" t="n">
        <x:v>34</x:v>
      </x:c>
      <x:c r="C60" s="40" t="n">
        <x:f>IF(AND($E$4,$B60&lt;='Plan'!$C$25),SUMIFS('Plan'!$F$32:$F$34,'Plan'!$C$32:$C$34,$B60),"")</x:f>
        <x:v>0</x:v>
      </x:c>
      <x:c r="D60" s="40" t="n">
        <x:f>IF(AND($E$4,$B60&lt;='Plan'!$C$25),SUMIFS('Plan'!$G$32:$G$34,'Plan'!$E$32:$E$34,$B60),"")</x:f>
        <x:v>0</x:v>
      </x:c>
      <x:c r="E60" s="40" t="n">
        <x:f>IF(AND($E$4,$B60&lt;='Plan'!$C$25),SUMIFS('Plan'!$H$32:$H$34,'Plan'!$E$32:$E$34,$B60),"")</x:f>
        <x:v>0</x:v>
      </x:c>
      <x:c r="F60" s="40" t="n">
        <x:f>IF(AND($E$4,$B60&lt;='Plan'!$C$25),D60-E60,"")</x:f>
        <x:v>0</x:v>
      </x:c>
      <x:c r="G60" s="40" t="n">
        <x:f>IF(AND($E$4,$B60&lt;='Plan'!$C$25),I59,"")</x:f>
        <x:v>4000000</x:v>
      </x:c>
      <x:c r="H60" s="40" t="n">
        <x:f>IF(AND($E$4,$B60&lt;='Plan'!$C$25),IF('Plan'!$C$26="Receipts first",G60+F60,G60-C60),"")</x:f>
        <x:v>4000000</x:v>
      </x:c>
      <x:c r="I60" s="40" t="n">
        <x:f>IF(AND($E$4,$B60&lt;='Plan'!$C$25),G60+F60-C60,"")</x:f>
        <x:v>4000000</x:v>
      </x:c>
      <x:c r="J60" s="40" t="n">
        <x:f>IF(AND($E$4,$B60&lt;='Plan'!$C$25),MAX(0,-MIN(G60,H60,I60)),"")</x:f>
        <x:v>0</x:v>
      </x:c>
      <x:c r="K60" s="40" t="n">
        <x:f>IF(AND($E$4,$B60&lt;='Plan'!$C$25),MAX(0,-I60),"")</x:f>
        <x:v>0</x:v>
      </x:c>
      <x:c r="L60" s="40" t="n">
        <x:f>IF(AND($E$4,$B60&lt;='Plan'!$C$25),IF($B60&lt;'Plan'!$C$25,K60,0),"")</x:f>
        <x:v>0</x:v>
      </x:c>
      <x:c r="M60" s="40" t="n">
        <x:f>IF(AND($E$4,$B60&lt;='Plan'!$C$25),IF($E$18="Funded",IF($B60='Plan'!$C$25,$E$16,I60+K60),"n.a."),"")</x:f>
        <x:v>4000000</x:v>
      </x:c>
    </x:row>
    <x:row r="61" ht="22" customHeight="1">
      <x:c r="B61" s="39" t="n">
        <x:v>35</x:v>
      </x:c>
      <x:c r="C61" s="40" t="n">
        <x:f>IF(AND($E$4,$B61&lt;='Plan'!$C$25),SUMIFS('Plan'!$F$32:$F$34,'Plan'!$C$32:$C$34,$B61),"")</x:f>
        <x:v>0</x:v>
      </x:c>
      <x:c r="D61" s="40" t="n">
        <x:f>IF(AND($E$4,$B61&lt;='Plan'!$C$25),SUMIFS('Plan'!$G$32:$G$34,'Plan'!$E$32:$E$34,$B61),"")</x:f>
        <x:v>0</x:v>
      </x:c>
      <x:c r="E61" s="40" t="n">
        <x:f>IF(AND($E$4,$B61&lt;='Plan'!$C$25),SUMIFS('Plan'!$H$32:$H$34,'Plan'!$E$32:$E$34,$B61),"")</x:f>
        <x:v>0</x:v>
      </x:c>
      <x:c r="F61" s="40" t="n">
        <x:f>IF(AND($E$4,$B61&lt;='Plan'!$C$25),D61-E61,"")</x:f>
        <x:v>0</x:v>
      </x:c>
      <x:c r="G61" s="40" t="n">
        <x:f>IF(AND($E$4,$B61&lt;='Plan'!$C$25),I60,"")</x:f>
        <x:v>4000000</x:v>
      </x:c>
      <x:c r="H61" s="40" t="n">
        <x:f>IF(AND($E$4,$B61&lt;='Plan'!$C$25),IF('Plan'!$C$26="Receipts first",G61+F61,G61-C61),"")</x:f>
        <x:v>4000000</x:v>
      </x:c>
      <x:c r="I61" s="40" t="n">
        <x:f>IF(AND($E$4,$B61&lt;='Plan'!$C$25),G61+F61-C61,"")</x:f>
        <x:v>4000000</x:v>
      </x:c>
      <x:c r="J61" s="40" t="n">
        <x:f>IF(AND($E$4,$B61&lt;='Plan'!$C$25),MAX(0,-MIN(G61,H61,I61)),"")</x:f>
        <x:v>0</x:v>
      </x:c>
      <x:c r="K61" s="40" t="n">
        <x:f>IF(AND($E$4,$B61&lt;='Plan'!$C$25),MAX(0,-I61),"")</x:f>
        <x:v>0</x:v>
      </x:c>
      <x:c r="L61" s="40" t="n">
        <x:f>IF(AND($E$4,$B61&lt;='Plan'!$C$25),IF($B61&lt;'Plan'!$C$25,K61,0),"")</x:f>
        <x:v>0</x:v>
      </x:c>
      <x:c r="M61" s="40" t="n">
        <x:f>IF(AND($E$4,$B61&lt;='Plan'!$C$25),IF($E$18="Funded",IF($B61='Plan'!$C$25,$E$16,I61+K61),"n.a."),"")</x:f>
        <x:v>4000000</x:v>
      </x:c>
    </x:row>
    <x:row r="62" ht="22" customHeight="1">
      <x:c r="B62" s="39" t="n">
        <x:v>36</x:v>
      </x:c>
      <x:c r="C62" s="40" t="n">
        <x:f>IF(AND($E$4,$B62&lt;='Plan'!$C$25),SUMIFS('Plan'!$F$32:$F$34,'Plan'!$C$32:$C$34,$B62),"")</x:f>
        <x:v>0</x:v>
      </x:c>
      <x:c r="D62" s="40" t="n">
        <x:f>IF(AND($E$4,$B62&lt;='Plan'!$C$25),SUMIFS('Plan'!$G$32:$G$34,'Plan'!$E$32:$E$34,$B62),"")</x:f>
        <x:v>0</x:v>
      </x:c>
      <x:c r="E62" s="40" t="n">
        <x:f>IF(AND($E$4,$B62&lt;='Plan'!$C$25),SUMIFS('Plan'!$H$32:$H$34,'Plan'!$E$32:$E$34,$B62),"")</x:f>
        <x:v>0</x:v>
      </x:c>
      <x:c r="F62" s="40" t="n">
        <x:f>IF(AND($E$4,$B62&lt;='Plan'!$C$25),D62-E62,"")</x:f>
        <x:v>0</x:v>
      </x:c>
      <x:c r="G62" s="40" t="n">
        <x:f>IF(AND($E$4,$B62&lt;='Plan'!$C$25),I61,"")</x:f>
        <x:v>4000000</x:v>
      </x:c>
      <x:c r="H62" s="40" t="n">
        <x:f>IF(AND($E$4,$B62&lt;='Plan'!$C$25),IF('Plan'!$C$26="Receipts first",G62+F62,G62-C62),"")</x:f>
        <x:v>4000000</x:v>
      </x:c>
      <x:c r="I62" s="40" t="n">
        <x:f>IF(AND($E$4,$B62&lt;='Plan'!$C$25),G62+F62-C62,"")</x:f>
        <x:v>4000000</x:v>
      </x:c>
      <x:c r="J62" s="40" t="n">
        <x:f>IF(AND($E$4,$B62&lt;='Plan'!$C$25),MAX(0,-MIN(G62,H62,I62)),"")</x:f>
        <x:v>0</x:v>
      </x:c>
      <x:c r="K62" s="40" t="n">
        <x:f>IF(AND($E$4,$B62&lt;='Plan'!$C$25),MAX(0,-I62),"")</x:f>
        <x:v>0</x:v>
      </x:c>
      <x:c r="L62" s="40" t="n">
        <x:f>IF(AND($E$4,$B62&lt;='Plan'!$C$25),IF($B62&lt;'Plan'!$C$25,K62,0),"")</x:f>
        <x:v>0</x:v>
      </x:c>
      <x:c r="M62" s="40" t="n">
        <x:f>IF(AND($E$4,$B62&lt;='Plan'!$C$25),IF($E$18="Funded",IF($B62='Plan'!$C$25,$E$16,I62+K62),"n.a."),"")</x:f>
        <x:v>4000000</x:v>
      </x:c>
    </x:row>
    <x:row r="63" ht="22" customHeight="1">
      <x:c r="B63" s="39" t="n">
        <x:v>37</x:v>
      </x:c>
      <x:c r="C63" s="40" t="n">
        <x:f>IF(AND($E$4,$B63&lt;='Plan'!$C$25),SUMIFS('Plan'!$F$32:$F$34,'Plan'!$C$32:$C$34,$B63),"")</x:f>
        <x:v>0</x:v>
      </x:c>
      <x:c r="D63" s="40" t="n">
        <x:f>IF(AND($E$4,$B63&lt;='Plan'!$C$25),SUMIFS('Plan'!$G$32:$G$34,'Plan'!$E$32:$E$34,$B63),"")</x:f>
        <x:v>0</x:v>
      </x:c>
      <x:c r="E63" s="40" t="n">
        <x:f>IF(AND($E$4,$B63&lt;='Plan'!$C$25),SUMIFS('Plan'!$H$32:$H$34,'Plan'!$E$32:$E$34,$B63),"")</x:f>
        <x:v>0</x:v>
      </x:c>
      <x:c r="F63" s="40" t="n">
        <x:f>IF(AND($E$4,$B63&lt;='Plan'!$C$25),D63-E63,"")</x:f>
        <x:v>0</x:v>
      </x:c>
      <x:c r="G63" s="40" t="n">
        <x:f>IF(AND($E$4,$B63&lt;='Plan'!$C$25),I62,"")</x:f>
        <x:v>4000000</x:v>
      </x:c>
      <x:c r="H63" s="40" t="n">
        <x:f>IF(AND($E$4,$B63&lt;='Plan'!$C$25),IF('Plan'!$C$26="Receipts first",G63+F63,G63-C63),"")</x:f>
        <x:v>4000000</x:v>
      </x:c>
      <x:c r="I63" s="40" t="n">
        <x:f>IF(AND($E$4,$B63&lt;='Plan'!$C$25),G63+F63-C63,"")</x:f>
        <x:v>4000000</x:v>
      </x:c>
      <x:c r="J63" s="40" t="n">
        <x:f>IF(AND($E$4,$B63&lt;='Plan'!$C$25),MAX(0,-MIN(G63,H63,I63)),"")</x:f>
        <x:v>0</x:v>
      </x:c>
      <x:c r="K63" s="40" t="n">
        <x:f>IF(AND($E$4,$B63&lt;='Plan'!$C$25),MAX(0,-I63),"")</x:f>
        <x:v>0</x:v>
      </x:c>
      <x:c r="L63" s="40" t="n">
        <x:f>IF(AND($E$4,$B63&lt;='Plan'!$C$25),IF($B63&lt;'Plan'!$C$25,K63,0),"")</x:f>
        <x:v>0</x:v>
      </x:c>
      <x:c r="M63" s="40" t="n">
        <x:f>IF(AND($E$4,$B63&lt;='Plan'!$C$25),IF($E$18="Funded",IF($B63='Plan'!$C$25,$E$16,I63+K63),"n.a."),"")</x:f>
        <x:v>4000000</x:v>
      </x:c>
    </x:row>
    <x:row r="64" ht="22" customHeight="1">
      <x:c r="B64" s="39" t="n">
        <x:v>38</x:v>
      </x:c>
      <x:c r="C64" s="40" t="n">
        <x:f>IF(AND($E$4,$B64&lt;='Plan'!$C$25),SUMIFS('Plan'!$F$32:$F$34,'Plan'!$C$32:$C$34,$B64),"")</x:f>
        <x:v>0</x:v>
      </x:c>
      <x:c r="D64" s="40" t="n">
        <x:f>IF(AND($E$4,$B64&lt;='Plan'!$C$25),SUMIFS('Plan'!$G$32:$G$34,'Plan'!$E$32:$E$34,$B64),"")</x:f>
        <x:v>0</x:v>
      </x:c>
      <x:c r="E64" s="40" t="n">
        <x:f>IF(AND($E$4,$B64&lt;='Plan'!$C$25),SUMIFS('Plan'!$H$32:$H$34,'Plan'!$E$32:$E$34,$B64),"")</x:f>
        <x:v>0</x:v>
      </x:c>
      <x:c r="F64" s="40" t="n">
        <x:f>IF(AND($E$4,$B64&lt;='Plan'!$C$25),D64-E64,"")</x:f>
        <x:v>0</x:v>
      </x:c>
      <x:c r="G64" s="40" t="n">
        <x:f>IF(AND($E$4,$B64&lt;='Plan'!$C$25),I63,"")</x:f>
        <x:v>4000000</x:v>
      </x:c>
      <x:c r="H64" s="40" t="n">
        <x:f>IF(AND($E$4,$B64&lt;='Plan'!$C$25),IF('Plan'!$C$26="Receipts first",G64+F64,G64-C64),"")</x:f>
        <x:v>4000000</x:v>
      </x:c>
      <x:c r="I64" s="40" t="n">
        <x:f>IF(AND($E$4,$B64&lt;='Plan'!$C$25),G64+F64-C64,"")</x:f>
        <x:v>4000000</x:v>
      </x:c>
      <x:c r="J64" s="40" t="n">
        <x:f>IF(AND($E$4,$B64&lt;='Plan'!$C$25),MAX(0,-MIN(G64,H64,I64)),"")</x:f>
        <x:v>0</x:v>
      </x:c>
      <x:c r="K64" s="40" t="n">
        <x:f>IF(AND($E$4,$B64&lt;='Plan'!$C$25),MAX(0,-I64),"")</x:f>
        <x:v>0</x:v>
      </x:c>
      <x:c r="L64" s="40" t="n">
        <x:f>IF(AND($E$4,$B64&lt;='Plan'!$C$25),IF($B64&lt;'Plan'!$C$25,K64,0),"")</x:f>
        <x:v>0</x:v>
      </x:c>
      <x:c r="M64" s="40" t="n">
        <x:f>IF(AND($E$4,$B64&lt;='Plan'!$C$25),IF($E$18="Funded",IF($B64='Plan'!$C$25,$E$16,I64+K64),"n.a."),"")</x:f>
        <x:v>4000000</x:v>
      </x:c>
    </x:row>
    <x:row r="65" ht="22" customHeight="1">
      <x:c r="B65" s="39" t="n">
        <x:v>39</x:v>
      </x:c>
      <x:c r="C65" s="40" t="n">
        <x:f>IF(AND($E$4,$B65&lt;='Plan'!$C$25),SUMIFS('Plan'!$F$32:$F$34,'Plan'!$C$32:$C$34,$B65),"")</x:f>
        <x:v>0</x:v>
      </x:c>
      <x:c r="D65" s="40" t="n">
        <x:f>IF(AND($E$4,$B65&lt;='Plan'!$C$25),SUMIFS('Plan'!$G$32:$G$34,'Plan'!$E$32:$E$34,$B65),"")</x:f>
        <x:v>0</x:v>
      </x:c>
      <x:c r="E65" s="40" t="n">
        <x:f>IF(AND($E$4,$B65&lt;='Plan'!$C$25),SUMIFS('Plan'!$H$32:$H$34,'Plan'!$E$32:$E$34,$B65),"")</x:f>
        <x:v>0</x:v>
      </x:c>
      <x:c r="F65" s="40" t="n">
        <x:f>IF(AND($E$4,$B65&lt;='Plan'!$C$25),D65-E65,"")</x:f>
        <x:v>0</x:v>
      </x:c>
      <x:c r="G65" s="40" t="n">
        <x:f>IF(AND($E$4,$B65&lt;='Plan'!$C$25),I64,"")</x:f>
        <x:v>4000000</x:v>
      </x:c>
      <x:c r="H65" s="40" t="n">
        <x:f>IF(AND($E$4,$B65&lt;='Plan'!$C$25),IF('Plan'!$C$26="Receipts first",G65+F65,G65-C65),"")</x:f>
        <x:v>4000000</x:v>
      </x:c>
      <x:c r="I65" s="40" t="n">
        <x:f>IF(AND($E$4,$B65&lt;='Plan'!$C$25),G65+F65-C65,"")</x:f>
        <x:v>4000000</x:v>
      </x:c>
      <x:c r="J65" s="40" t="n">
        <x:f>IF(AND($E$4,$B65&lt;='Plan'!$C$25),MAX(0,-MIN(G65,H65,I65)),"")</x:f>
        <x:v>0</x:v>
      </x:c>
      <x:c r="K65" s="40" t="n">
        <x:f>IF(AND($E$4,$B65&lt;='Plan'!$C$25),MAX(0,-I65),"")</x:f>
        <x:v>0</x:v>
      </x:c>
      <x:c r="L65" s="40" t="n">
        <x:f>IF(AND($E$4,$B65&lt;='Plan'!$C$25),IF($B65&lt;'Plan'!$C$25,K65,0),"")</x:f>
        <x:v>0</x:v>
      </x:c>
      <x:c r="M65" s="40" t="n">
        <x:f>IF(AND($E$4,$B65&lt;='Plan'!$C$25),IF($E$18="Funded",IF($B65='Plan'!$C$25,$E$16,I65+K65),"n.a."),"")</x:f>
        <x:v>4000000</x:v>
      </x:c>
    </x:row>
    <x:row r="66" ht="22" customHeight="1">
      <x:c r="B66" s="39" t="n">
        <x:v>40</x:v>
      </x:c>
      <x:c r="C66" s="40" t="n">
        <x:f>IF(AND($E$4,$B66&lt;='Plan'!$C$25),SUMIFS('Plan'!$F$32:$F$34,'Plan'!$C$32:$C$34,$B66),"")</x:f>
        <x:v>0</x:v>
      </x:c>
      <x:c r="D66" s="40" t="n">
        <x:f>IF(AND($E$4,$B66&lt;='Plan'!$C$25),SUMIFS('Plan'!$G$32:$G$34,'Plan'!$E$32:$E$34,$B66),"")</x:f>
        <x:v>0</x:v>
      </x:c>
      <x:c r="E66" s="40" t="n">
        <x:f>IF(AND($E$4,$B66&lt;='Plan'!$C$25),SUMIFS('Plan'!$H$32:$H$34,'Plan'!$E$32:$E$34,$B66),"")</x:f>
        <x:v>0</x:v>
      </x:c>
      <x:c r="F66" s="40" t="n">
        <x:f>IF(AND($E$4,$B66&lt;='Plan'!$C$25),D66-E66,"")</x:f>
        <x:v>0</x:v>
      </x:c>
      <x:c r="G66" s="40" t="n">
        <x:f>IF(AND($E$4,$B66&lt;='Plan'!$C$25),I65,"")</x:f>
        <x:v>4000000</x:v>
      </x:c>
      <x:c r="H66" s="40" t="n">
        <x:f>IF(AND($E$4,$B66&lt;='Plan'!$C$25),IF('Plan'!$C$26="Receipts first",G66+F66,G66-C66),"")</x:f>
        <x:v>4000000</x:v>
      </x:c>
      <x:c r="I66" s="40" t="n">
        <x:f>IF(AND($E$4,$B66&lt;='Plan'!$C$25),G66+F66-C66,"")</x:f>
        <x:v>4000000</x:v>
      </x:c>
      <x:c r="J66" s="40" t="n">
        <x:f>IF(AND($E$4,$B66&lt;='Plan'!$C$25),MAX(0,-MIN(G66,H66,I66)),"")</x:f>
        <x:v>0</x:v>
      </x:c>
      <x:c r="K66" s="40" t="n">
        <x:f>IF(AND($E$4,$B66&lt;='Plan'!$C$25),MAX(0,-I66),"")</x:f>
        <x:v>0</x:v>
      </x:c>
      <x:c r="L66" s="40" t="n">
        <x:f>IF(AND($E$4,$B66&lt;='Plan'!$C$25),IF($B66&lt;'Plan'!$C$25,K66,0),"")</x:f>
        <x:v>0</x:v>
      </x:c>
      <x:c r="M66" s="40" t="n">
        <x:f>IF(AND($E$4,$B66&lt;='Plan'!$C$25),IF($E$18="Funded",IF($B66='Plan'!$C$25,$E$16,I66+K66),"n.a."),"")</x:f>
        <x:v>4000000</x:v>
      </x:c>
    </x:row>
    <x:row r="67" ht="22" customHeight="1">
      <x:c r="B67" s="39" t="n">
        <x:v>41</x:v>
      </x:c>
      <x:c r="C67" s="40" t="n">
        <x:f>IF(AND($E$4,$B67&lt;='Plan'!$C$25),SUMIFS('Plan'!$F$32:$F$34,'Plan'!$C$32:$C$34,$B67),"")</x:f>
        <x:v>0</x:v>
      </x:c>
      <x:c r="D67" s="40" t="n">
        <x:f>IF(AND($E$4,$B67&lt;='Plan'!$C$25),SUMIFS('Plan'!$G$32:$G$34,'Plan'!$E$32:$E$34,$B67),"")</x:f>
        <x:v>0</x:v>
      </x:c>
      <x:c r="E67" s="40" t="n">
        <x:f>IF(AND($E$4,$B67&lt;='Plan'!$C$25),SUMIFS('Plan'!$H$32:$H$34,'Plan'!$E$32:$E$34,$B67),"")</x:f>
        <x:v>0</x:v>
      </x:c>
      <x:c r="F67" s="40" t="n">
        <x:f>IF(AND($E$4,$B67&lt;='Plan'!$C$25),D67-E67,"")</x:f>
        <x:v>0</x:v>
      </x:c>
      <x:c r="G67" s="40" t="n">
        <x:f>IF(AND($E$4,$B67&lt;='Plan'!$C$25),I66,"")</x:f>
        <x:v>4000000</x:v>
      </x:c>
      <x:c r="H67" s="40" t="n">
        <x:f>IF(AND($E$4,$B67&lt;='Plan'!$C$25),IF('Plan'!$C$26="Receipts first",G67+F67,G67-C67),"")</x:f>
        <x:v>4000000</x:v>
      </x:c>
      <x:c r="I67" s="40" t="n">
        <x:f>IF(AND($E$4,$B67&lt;='Plan'!$C$25),G67+F67-C67,"")</x:f>
        <x:v>4000000</x:v>
      </x:c>
      <x:c r="J67" s="40" t="n">
        <x:f>IF(AND($E$4,$B67&lt;='Plan'!$C$25),MAX(0,-MIN(G67,H67,I67)),"")</x:f>
        <x:v>0</x:v>
      </x:c>
      <x:c r="K67" s="40" t="n">
        <x:f>IF(AND($E$4,$B67&lt;='Plan'!$C$25),MAX(0,-I67),"")</x:f>
        <x:v>0</x:v>
      </x:c>
      <x:c r="L67" s="40" t="n">
        <x:f>IF(AND($E$4,$B67&lt;='Plan'!$C$25),IF($B67&lt;'Plan'!$C$25,K67,0),"")</x:f>
        <x:v>0</x:v>
      </x:c>
      <x:c r="M67" s="40" t="n">
        <x:f>IF(AND($E$4,$B67&lt;='Plan'!$C$25),IF($E$18="Funded",IF($B67='Plan'!$C$25,$E$16,I67+K67),"n.a."),"")</x:f>
        <x:v>4000000</x:v>
      </x:c>
    </x:row>
    <x:row r="68" ht="22" customHeight="1">
      <x:c r="B68" s="39" t="n">
        <x:v>42</x:v>
      </x:c>
      <x:c r="C68" s="40" t="n">
        <x:f>IF(AND($E$4,$B68&lt;='Plan'!$C$25),SUMIFS('Plan'!$F$32:$F$34,'Plan'!$C$32:$C$34,$B68),"")</x:f>
        <x:v>0</x:v>
      </x:c>
      <x:c r="D68" s="40" t="n">
        <x:f>IF(AND($E$4,$B68&lt;='Plan'!$C$25),SUMIFS('Plan'!$G$32:$G$34,'Plan'!$E$32:$E$34,$B68),"")</x:f>
        <x:v>0</x:v>
      </x:c>
      <x:c r="E68" s="40" t="n">
        <x:f>IF(AND($E$4,$B68&lt;='Plan'!$C$25),SUMIFS('Plan'!$H$32:$H$34,'Plan'!$E$32:$E$34,$B68),"")</x:f>
        <x:v>0</x:v>
      </x:c>
      <x:c r="F68" s="40" t="n">
        <x:f>IF(AND($E$4,$B68&lt;='Plan'!$C$25),D68-E68,"")</x:f>
        <x:v>0</x:v>
      </x:c>
      <x:c r="G68" s="40" t="n">
        <x:f>IF(AND($E$4,$B68&lt;='Plan'!$C$25),I67,"")</x:f>
        <x:v>4000000</x:v>
      </x:c>
      <x:c r="H68" s="40" t="n">
        <x:f>IF(AND($E$4,$B68&lt;='Plan'!$C$25),IF('Plan'!$C$26="Receipts first",G68+F68,G68-C68),"")</x:f>
        <x:v>4000000</x:v>
      </x:c>
      <x:c r="I68" s="40" t="n">
        <x:f>IF(AND($E$4,$B68&lt;='Plan'!$C$25),G68+F68-C68,"")</x:f>
        <x:v>4000000</x:v>
      </x:c>
      <x:c r="J68" s="40" t="n">
        <x:f>IF(AND($E$4,$B68&lt;='Plan'!$C$25),MAX(0,-MIN(G68,H68,I68)),"")</x:f>
        <x:v>0</x:v>
      </x:c>
      <x:c r="K68" s="40" t="n">
        <x:f>IF(AND($E$4,$B68&lt;='Plan'!$C$25),MAX(0,-I68),"")</x:f>
        <x:v>0</x:v>
      </x:c>
      <x:c r="L68" s="40" t="n">
        <x:f>IF(AND($E$4,$B68&lt;='Plan'!$C$25),IF($B68&lt;'Plan'!$C$25,K68,0),"")</x:f>
        <x:v>0</x:v>
      </x:c>
      <x:c r="M68" s="40" t="n">
        <x:f>IF(AND($E$4,$B68&lt;='Plan'!$C$25),IF($E$18="Funded",IF($B68='Plan'!$C$25,$E$16,I68+K68),"n.a."),"")</x:f>
        <x:v>4000000</x:v>
      </x:c>
    </x:row>
    <x:row r="69" ht="22" customHeight="1">
      <x:c r="B69" s="39" t="n">
        <x:v>43</x:v>
      </x:c>
      <x:c r="C69" s="40" t="n">
        <x:f>IF(AND($E$4,$B69&lt;='Plan'!$C$25),SUMIFS('Plan'!$F$32:$F$34,'Plan'!$C$32:$C$34,$B69),"")</x:f>
        <x:v>0</x:v>
      </x:c>
      <x:c r="D69" s="40" t="n">
        <x:f>IF(AND($E$4,$B69&lt;='Plan'!$C$25),SUMIFS('Plan'!$G$32:$G$34,'Plan'!$E$32:$E$34,$B69),"")</x:f>
        <x:v>0</x:v>
      </x:c>
      <x:c r="E69" s="40" t="n">
        <x:f>IF(AND($E$4,$B69&lt;='Plan'!$C$25),SUMIFS('Plan'!$H$32:$H$34,'Plan'!$E$32:$E$34,$B69),"")</x:f>
        <x:v>0</x:v>
      </x:c>
      <x:c r="F69" s="40" t="n">
        <x:f>IF(AND($E$4,$B69&lt;='Plan'!$C$25),D69-E69,"")</x:f>
        <x:v>0</x:v>
      </x:c>
      <x:c r="G69" s="40" t="n">
        <x:f>IF(AND($E$4,$B69&lt;='Plan'!$C$25),I68,"")</x:f>
        <x:v>4000000</x:v>
      </x:c>
      <x:c r="H69" s="40" t="n">
        <x:f>IF(AND($E$4,$B69&lt;='Plan'!$C$25),IF('Plan'!$C$26="Receipts first",G69+F69,G69-C69),"")</x:f>
        <x:v>4000000</x:v>
      </x:c>
      <x:c r="I69" s="40" t="n">
        <x:f>IF(AND($E$4,$B69&lt;='Plan'!$C$25),G69+F69-C69,"")</x:f>
        <x:v>4000000</x:v>
      </x:c>
      <x:c r="J69" s="40" t="n">
        <x:f>IF(AND($E$4,$B69&lt;='Plan'!$C$25),MAX(0,-MIN(G69,H69,I69)),"")</x:f>
        <x:v>0</x:v>
      </x:c>
      <x:c r="K69" s="40" t="n">
        <x:f>IF(AND($E$4,$B69&lt;='Plan'!$C$25),MAX(0,-I69),"")</x:f>
        <x:v>0</x:v>
      </x:c>
      <x:c r="L69" s="40" t="n">
        <x:f>IF(AND($E$4,$B69&lt;='Plan'!$C$25),IF($B69&lt;'Plan'!$C$25,K69,0),"")</x:f>
        <x:v>0</x:v>
      </x:c>
      <x:c r="M69" s="40" t="n">
        <x:f>IF(AND($E$4,$B69&lt;='Plan'!$C$25),IF($E$18="Funded",IF($B69='Plan'!$C$25,$E$16,I69+K69),"n.a."),"")</x:f>
        <x:v>4000000</x:v>
      </x:c>
    </x:row>
    <x:row r="70" ht="22" customHeight="1">
      <x:c r="B70" s="39" t="n">
        <x:v>44</x:v>
      </x:c>
      <x:c r="C70" s="40" t="n">
        <x:f>IF(AND($E$4,$B70&lt;='Plan'!$C$25),SUMIFS('Plan'!$F$32:$F$34,'Plan'!$C$32:$C$34,$B70),"")</x:f>
        <x:v>0</x:v>
      </x:c>
      <x:c r="D70" s="40" t="n">
        <x:f>IF(AND($E$4,$B70&lt;='Plan'!$C$25),SUMIFS('Plan'!$G$32:$G$34,'Plan'!$E$32:$E$34,$B70),"")</x:f>
        <x:v>0</x:v>
      </x:c>
      <x:c r="E70" s="40" t="n">
        <x:f>IF(AND($E$4,$B70&lt;='Plan'!$C$25),SUMIFS('Plan'!$H$32:$H$34,'Plan'!$E$32:$E$34,$B70),"")</x:f>
        <x:v>0</x:v>
      </x:c>
      <x:c r="F70" s="40" t="n">
        <x:f>IF(AND($E$4,$B70&lt;='Plan'!$C$25),D70-E70,"")</x:f>
        <x:v>0</x:v>
      </x:c>
      <x:c r="G70" s="40" t="n">
        <x:f>IF(AND($E$4,$B70&lt;='Plan'!$C$25),I69,"")</x:f>
        <x:v>4000000</x:v>
      </x:c>
      <x:c r="H70" s="40" t="n">
        <x:f>IF(AND($E$4,$B70&lt;='Plan'!$C$25),IF('Plan'!$C$26="Receipts first",G70+F70,G70-C70),"")</x:f>
        <x:v>4000000</x:v>
      </x:c>
      <x:c r="I70" s="40" t="n">
        <x:f>IF(AND($E$4,$B70&lt;='Plan'!$C$25),G70+F70-C70,"")</x:f>
        <x:v>4000000</x:v>
      </x:c>
      <x:c r="J70" s="40" t="n">
        <x:f>IF(AND($E$4,$B70&lt;='Plan'!$C$25),MAX(0,-MIN(G70,H70,I70)),"")</x:f>
        <x:v>0</x:v>
      </x:c>
      <x:c r="K70" s="40" t="n">
        <x:f>IF(AND($E$4,$B70&lt;='Plan'!$C$25),MAX(0,-I70),"")</x:f>
        <x:v>0</x:v>
      </x:c>
      <x:c r="L70" s="40" t="n">
        <x:f>IF(AND($E$4,$B70&lt;='Plan'!$C$25),IF($B70&lt;'Plan'!$C$25,K70,0),"")</x:f>
        <x:v>0</x:v>
      </x:c>
      <x:c r="M70" s="40" t="n">
        <x:f>IF(AND($E$4,$B70&lt;='Plan'!$C$25),IF($E$18="Funded",IF($B70='Plan'!$C$25,$E$16,I70+K70),"n.a."),"")</x:f>
        <x:v>4000000</x:v>
      </x:c>
    </x:row>
    <x:row r="71" ht="22" customHeight="1">
      <x:c r="B71" s="39" t="n">
        <x:v>45</x:v>
      </x:c>
      <x:c r="C71" s="40" t="n">
        <x:f>IF(AND($E$4,$B71&lt;='Plan'!$C$25),SUMIFS('Plan'!$F$32:$F$34,'Plan'!$C$32:$C$34,$B71),"")</x:f>
        <x:v>0</x:v>
      </x:c>
      <x:c r="D71" s="40" t="n">
        <x:f>IF(AND($E$4,$B71&lt;='Plan'!$C$25),SUMIFS('Plan'!$G$32:$G$34,'Plan'!$E$32:$E$34,$B71),"")</x:f>
        <x:v>0</x:v>
      </x:c>
      <x:c r="E71" s="40" t="n">
        <x:f>IF(AND($E$4,$B71&lt;='Plan'!$C$25),SUMIFS('Plan'!$H$32:$H$34,'Plan'!$E$32:$E$34,$B71),"")</x:f>
        <x:v>0</x:v>
      </x:c>
      <x:c r="F71" s="40" t="n">
        <x:f>IF(AND($E$4,$B71&lt;='Plan'!$C$25),D71-E71,"")</x:f>
        <x:v>0</x:v>
      </x:c>
      <x:c r="G71" s="40" t="n">
        <x:f>IF(AND($E$4,$B71&lt;='Plan'!$C$25),I70,"")</x:f>
        <x:v>4000000</x:v>
      </x:c>
      <x:c r="H71" s="40" t="n">
        <x:f>IF(AND($E$4,$B71&lt;='Plan'!$C$25),IF('Plan'!$C$26="Receipts first",G71+F71,G71-C71),"")</x:f>
        <x:v>4000000</x:v>
      </x:c>
      <x:c r="I71" s="40" t="n">
        <x:f>IF(AND($E$4,$B71&lt;='Plan'!$C$25),G71+F71-C71,"")</x:f>
        <x:v>4000000</x:v>
      </x:c>
      <x:c r="J71" s="40" t="n">
        <x:f>IF(AND($E$4,$B71&lt;='Plan'!$C$25),MAX(0,-MIN(G71,H71,I71)),"")</x:f>
        <x:v>0</x:v>
      </x:c>
      <x:c r="K71" s="40" t="n">
        <x:f>IF(AND($E$4,$B71&lt;='Plan'!$C$25),MAX(0,-I71),"")</x:f>
        <x:v>0</x:v>
      </x:c>
      <x:c r="L71" s="40" t="n">
        <x:f>IF(AND($E$4,$B71&lt;='Plan'!$C$25),IF($B71&lt;'Plan'!$C$25,K71,0),"")</x:f>
        <x:v>0</x:v>
      </x:c>
      <x:c r="M71" s="40" t="n">
        <x:f>IF(AND($E$4,$B71&lt;='Plan'!$C$25),IF($E$18="Funded",IF($B71='Plan'!$C$25,$E$16,I71+K71),"n.a."),"")</x:f>
        <x:v>4000000</x:v>
      </x:c>
    </x:row>
    <x:row r="72" ht="22" customHeight="1">
      <x:c r="B72" s="39" t="n">
        <x:v>46</x:v>
      </x:c>
      <x:c r="C72" s="40" t="n">
        <x:f>IF(AND($E$4,$B72&lt;='Plan'!$C$25),SUMIFS('Plan'!$F$32:$F$34,'Plan'!$C$32:$C$34,$B72),"")</x:f>
        <x:v>0</x:v>
      </x:c>
      <x:c r="D72" s="40" t="n">
        <x:f>IF(AND($E$4,$B72&lt;='Plan'!$C$25),SUMIFS('Plan'!$G$32:$G$34,'Plan'!$E$32:$E$34,$B72),"")</x:f>
        <x:v>0</x:v>
      </x:c>
      <x:c r="E72" s="40" t="n">
        <x:f>IF(AND($E$4,$B72&lt;='Plan'!$C$25),SUMIFS('Plan'!$H$32:$H$34,'Plan'!$E$32:$E$34,$B72),"")</x:f>
        <x:v>0</x:v>
      </x:c>
      <x:c r="F72" s="40" t="n">
        <x:f>IF(AND($E$4,$B72&lt;='Plan'!$C$25),D72-E72,"")</x:f>
        <x:v>0</x:v>
      </x:c>
      <x:c r="G72" s="40" t="n">
        <x:f>IF(AND($E$4,$B72&lt;='Plan'!$C$25),I71,"")</x:f>
        <x:v>4000000</x:v>
      </x:c>
      <x:c r="H72" s="40" t="n">
        <x:f>IF(AND($E$4,$B72&lt;='Plan'!$C$25),IF('Plan'!$C$26="Receipts first",G72+F72,G72-C72),"")</x:f>
        <x:v>4000000</x:v>
      </x:c>
      <x:c r="I72" s="40" t="n">
        <x:f>IF(AND($E$4,$B72&lt;='Plan'!$C$25),G72+F72-C72,"")</x:f>
        <x:v>4000000</x:v>
      </x:c>
      <x:c r="J72" s="40" t="n">
        <x:f>IF(AND($E$4,$B72&lt;='Plan'!$C$25),MAX(0,-MIN(G72,H72,I72)),"")</x:f>
        <x:v>0</x:v>
      </x:c>
      <x:c r="K72" s="40" t="n">
        <x:f>IF(AND($E$4,$B72&lt;='Plan'!$C$25),MAX(0,-I72),"")</x:f>
        <x:v>0</x:v>
      </x:c>
      <x:c r="L72" s="40" t="n">
        <x:f>IF(AND($E$4,$B72&lt;='Plan'!$C$25),IF($B72&lt;'Plan'!$C$25,K72,0),"")</x:f>
        <x:v>0</x:v>
      </x:c>
      <x:c r="M72" s="40" t="n">
        <x:f>IF(AND($E$4,$B72&lt;='Plan'!$C$25),IF($E$18="Funded",IF($B72='Plan'!$C$25,$E$16,I72+K72),"n.a."),"")</x:f>
        <x:v>4000000</x:v>
      </x:c>
    </x:row>
    <x:row r="73" ht="22" customHeight="1">
      <x:c r="B73" s="39" t="n">
        <x:v>47</x:v>
      </x:c>
      <x:c r="C73" s="40" t="n">
        <x:f>IF(AND($E$4,$B73&lt;='Plan'!$C$25),SUMIFS('Plan'!$F$32:$F$34,'Plan'!$C$32:$C$34,$B73),"")</x:f>
        <x:v>0</x:v>
      </x:c>
      <x:c r="D73" s="40" t="n">
        <x:f>IF(AND($E$4,$B73&lt;='Plan'!$C$25),SUMIFS('Plan'!$G$32:$G$34,'Plan'!$E$32:$E$34,$B73),"")</x:f>
        <x:v>0</x:v>
      </x:c>
      <x:c r="E73" s="40" t="n">
        <x:f>IF(AND($E$4,$B73&lt;='Plan'!$C$25),SUMIFS('Plan'!$H$32:$H$34,'Plan'!$E$32:$E$34,$B73),"")</x:f>
        <x:v>0</x:v>
      </x:c>
      <x:c r="F73" s="40" t="n">
        <x:f>IF(AND($E$4,$B73&lt;='Plan'!$C$25),D73-E73,"")</x:f>
        <x:v>0</x:v>
      </x:c>
      <x:c r="G73" s="40" t="n">
        <x:f>IF(AND($E$4,$B73&lt;='Plan'!$C$25),I72,"")</x:f>
        <x:v>4000000</x:v>
      </x:c>
      <x:c r="H73" s="40" t="n">
        <x:f>IF(AND($E$4,$B73&lt;='Plan'!$C$25),IF('Plan'!$C$26="Receipts first",G73+F73,G73-C73),"")</x:f>
        <x:v>4000000</x:v>
      </x:c>
      <x:c r="I73" s="40" t="n">
        <x:f>IF(AND($E$4,$B73&lt;='Plan'!$C$25),G73+F73-C73,"")</x:f>
        <x:v>4000000</x:v>
      </x:c>
      <x:c r="J73" s="40" t="n">
        <x:f>IF(AND($E$4,$B73&lt;='Plan'!$C$25),MAX(0,-MIN(G73,H73,I73)),"")</x:f>
        <x:v>0</x:v>
      </x:c>
      <x:c r="K73" s="40" t="n">
        <x:f>IF(AND($E$4,$B73&lt;='Plan'!$C$25),MAX(0,-I73),"")</x:f>
        <x:v>0</x:v>
      </x:c>
      <x:c r="L73" s="40" t="n">
        <x:f>IF(AND($E$4,$B73&lt;='Plan'!$C$25),IF($B73&lt;'Plan'!$C$25,K73,0),"")</x:f>
        <x:v>0</x:v>
      </x:c>
      <x:c r="M73" s="40" t="n">
        <x:f>IF(AND($E$4,$B73&lt;='Plan'!$C$25),IF($E$18="Funded",IF($B73='Plan'!$C$25,$E$16,I73+K73),"n.a."),"")</x:f>
        <x:v>4000000</x:v>
      </x:c>
    </x:row>
    <x:row r="74" ht="22" customHeight="1">
      <x:c r="B74" s="39" t="n">
        <x:v>48</x:v>
      </x:c>
      <x:c r="C74" s="40" t="n">
        <x:f>IF(AND($E$4,$B74&lt;='Plan'!$C$25),SUMIFS('Plan'!$F$32:$F$34,'Plan'!$C$32:$C$34,$B74),"")</x:f>
        <x:v>0</x:v>
      </x:c>
      <x:c r="D74" s="40" t="n">
        <x:f>IF(AND($E$4,$B74&lt;='Plan'!$C$25),SUMIFS('Plan'!$G$32:$G$34,'Plan'!$E$32:$E$34,$B74),"")</x:f>
        <x:v>0</x:v>
      </x:c>
      <x:c r="E74" s="40" t="n">
        <x:f>IF(AND($E$4,$B74&lt;='Plan'!$C$25),SUMIFS('Plan'!$H$32:$H$34,'Plan'!$E$32:$E$34,$B74),"")</x:f>
        <x:v>0</x:v>
      </x:c>
      <x:c r="F74" s="40" t="n">
        <x:f>IF(AND($E$4,$B74&lt;='Plan'!$C$25),D74-E74,"")</x:f>
        <x:v>0</x:v>
      </x:c>
      <x:c r="G74" s="40" t="n">
        <x:f>IF(AND($E$4,$B74&lt;='Plan'!$C$25),I73,"")</x:f>
        <x:v>4000000</x:v>
      </x:c>
      <x:c r="H74" s="40" t="n">
        <x:f>IF(AND($E$4,$B74&lt;='Plan'!$C$25),IF('Plan'!$C$26="Receipts first",G74+F74,G74-C74),"")</x:f>
        <x:v>4000000</x:v>
      </x:c>
      <x:c r="I74" s="40" t="n">
        <x:f>IF(AND($E$4,$B74&lt;='Plan'!$C$25),G74+F74-C74,"")</x:f>
        <x:v>4000000</x:v>
      </x:c>
      <x:c r="J74" s="40" t="n">
        <x:f>IF(AND($E$4,$B74&lt;='Plan'!$C$25),MAX(0,-MIN(G74,H74,I74)),"")</x:f>
        <x:v>0</x:v>
      </x:c>
      <x:c r="K74" s="40" t="n">
        <x:f>IF(AND($E$4,$B74&lt;='Plan'!$C$25),MAX(0,-I74),"")</x:f>
        <x:v>0</x:v>
      </x:c>
      <x:c r="L74" s="40" t="n">
        <x:f>IF(AND($E$4,$B74&lt;='Plan'!$C$25),IF($B74&lt;'Plan'!$C$25,K74,0),"")</x:f>
        <x:v>0</x:v>
      </x:c>
      <x:c r="M74" s="40" t="n">
        <x:f>IF(AND($E$4,$B74&lt;='Plan'!$C$25),IF($E$18="Funded",IF($B74='Plan'!$C$25,$E$16,I74+K74),"n.a."),"")</x:f>
        <x:v>4000000</x:v>
      </x:c>
    </x:row>
    <x:row r="75" ht="22" customHeight="1">
      <x:c r="B75" s="39" t="n">
        <x:v>49</x:v>
      </x:c>
      <x:c r="C75" s="40" t="n">
        <x:f>IF(AND($E$4,$B75&lt;='Plan'!$C$25),SUMIFS('Plan'!$F$32:$F$34,'Plan'!$C$32:$C$34,$B75),"")</x:f>
        <x:v>0</x:v>
      </x:c>
      <x:c r="D75" s="40" t="n">
        <x:f>IF(AND($E$4,$B75&lt;='Plan'!$C$25),SUMIFS('Plan'!$G$32:$G$34,'Plan'!$E$32:$E$34,$B75),"")</x:f>
        <x:v>0</x:v>
      </x:c>
      <x:c r="E75" s="40" t="n">
        <x:f>IF(AND($E$4,$B75&lt;='Plan'!$C$25),SUMIFS('Plan'!$H$32:$H$34,'Plan'!$E$32:$E$34,$B75),"")</x:f>
        <x:v>0</x:v>
      </x:c>
      <x:c r="F75" s="40" t="n">
        <x:f>IF(AND($E$4,$B75&lt;='Plan'!$C$25),D75-E75,"")</x:f>
        <x:v>0</x:v>
      </x:c>
      <x:c r="G75" s="40" t="n">
        <x:f>IF(AND($E$4,$B75&lt;='Plan'!$C$25),I74,"")</x:f>
        <x:v>4000000</x:v>
      </x:c>
      <x:c r="H75" s="40" t="n">
        <x:f>IF(AND($E$4,$B75&lt;='Plan'!$C$25),IF('Plan'!$C$26="Receipts first",G75+F75,G75-C75),"")</x:f>
        <x:v>4000000</x:v>
      </x:c>
      <x:c r="I75" s="40" t="n">
        <x:f>IF(AND($E$4,$B75&lt;='Plan'!$C$25),G75+F75-C75,"")</x:f>
        <x:v>4000000</x:v>
      </x:c>
      <x:c r="J75" s="40" t="n">
        <x:f>IF(AND($E$4,$B75&lt;='Plan'!$C$25),MAX(0,-MIN(G75,H75,I75)),"")</x:f>
        <x:v>0</x:v>
      </x:c>
      <x:c r="K75" s="40" t="n">
        <x:f>IF(AND($E$4,$B75&lt;='Plan'!$C$25),MAX(0,-I75),"")</x:f>
        <x:v>0</x:v>
      </x:c>
      <x:c r="L75" s="40" t="n">
        <x:f>IF(AND($E$4,$B75&lt;='Plan'!$C$25),IF($B75&lt;'Plan'!$C$25,K75,0),"")</x:f>
        <x:v>0</x:v>
      </x:c>
      <x:c r="M75" s="40" t="n">
        <x:f>IF(AND($E$4,$B75&lt;='Plan'!$C$25),IF($E$18="Funded",IF($B75='Plan'!$C$25,$E$16,I75+K75),"n.a."),"")</x:f>
        <x:v>4000000</x:v>
      </x:c>
    </x:row>
    <x:row r="76" ht="22" customHeight="1">
      <x:c r="B76" s="39" t="n">
        <x:v>50</x:v>
      </x:c>
      <x:c r="C76" s="40" t="n">
        <x:f>IF(AND($E$4,$B76&lt;='Plan'!$C$25),SUMIFS('Plan'!$F$32:$F$34,'Plan'!$C$32:$C$34,$B76),"")</x:f>
        <x:v>0</x:v>
      </x:c>
      <x:c r="D76" s="40" t="n">
        <x:f>IF(AND($E$4,$B76&lt;='Plan'!$C$25),SUMIFS('Plan'!$G$32:$G$34,'Plan'!$E$32:$E$34,$B76),"")</x:f>
        <x:v>0</x:v>
      </x:c>
      <x:c r="E76" s="40" t="n">
        <x:f>IF(AND($E$4,$B76&lt;='Plan'!$C$25),SUMIFS('Plan'!$H$32:$H$34,'Plan'!$E$32:$E$34,$B76),"")</x:f>
        <x:v>0</x:v>
      </x:c>
      <x:c r="F76" s="40" t="n">
        <x:f>IF(AND($E$4,$B76&lt;='Plan'!$C$25),D76-E76,"")</x:f>
        <x:v>0</x:v>
      </x:c>
      <x:c r="G76" s="40" t="n">
        <x:f>IF(AND($E$4,$B76&lt;='Plan'!$C$25),I75,"")</x:f>
        <x:v>4000000</x:v>
      </x:c>
      <x:c r="H76" s="40" t="n">
        <x:f>IF(AND($E$4,$B76&lt;='Plan'!$C$25),IF('Plan'!$C$26="Receipts first",G76+F76,G76-C76),"")</x:f>
        <x:v>4000000</x:v>
      </x:c>
      <x:c r="I76" s="40" t="n">
        <x:f>IF(AND($E$4,$B76&lt;='Plan'!$C$25),G76+F76-C76,"")</x:f>
        <x:v>4000000</x:v>
      </x:c>
      <x:c r="J76" s="40" t="n">
        <x:f>IF(AND($E$4,$B76&lt;='Plan'!$C$25),MAX(0,-MIN(G76,H76,I76)),"")</x:f>
        <x:v>0</x:v>
      </x:c>
      <x:c r="K76" s="40" t="n">
        <x:f>IF(AND($E$4,$B76&lt;='Plan'!$C$25),MAX(0,-I76),"")</x:f>
        <x:v>0</x:v>
      </x:c>
      <x:c r="L76" s="40" t="n">
        <x:f>IF(AND($E$4,$B76&lt;='Plan'!$C$25),IF($B76&lt;'Plan'!$C$25,K76,0),"")</x:f>
        <x:v>0</x:v>
      </x:c>
      <x:c r="M76" s="40" t="n">
        <x:f>IF(AND($E$4,$B76&lt;='Plan'!$C$25),IF($E$18="Funded",IF($B76='Plan'!$C$25,$E$16,I76+K76),"n.a."),"")</x:f>
        <x:v>4000000</x:v>
      </x:c>
    </x:row>
    <x:row r="77" ht="22" customHeight="1">
      <x:c r="B77" s="39" t="n">
        <x:v>51</x:v>
      </x:c>
      <x:c r="C77" s="40" t="n">
        <x:f>IF(AND($E$4,$B77&lt;='Plan'!$C$25),SUMIFS('Plan'!$F$32:$F$34,'Plan'!$C$32:$C$34,$B77),"")</x:f>
        <x:v>0</x:v>
      </x:c>
      <x:c r="D77" s="40" t="n">
        <x:f>IF(AND($E$4,$B77&lt;='Plan'!$C$25),SUMIFS('Plan'!$G$32:$G$34,'Plan'!$E$32:$E$34,$B77),"")</x:f>
        <x:v>0</x:v>
      </x:c>
      <x:c r="E77" s="40" t="n">
        <x:f>IF(AND($E$4,$B77&lt;='Plan'!$C$25),SUMIFS('Plan'!$H$32:$H$34,'Plan'!$E$32:$E$34,$B77),"")</x:f>
        <x:v>0</x:v>
      </x:c>
      <x:c r="F77" s="40" t="n">
        <x:f>IF(AND($E$4,$B77&lt;='Plan'!$C$25),D77-E77,"")</x:f>
        <x:v>0</x:v>
      </x:c>
      <x:c r="G77" s="40" t="n">
        <x:f>IF(AND($E$4,$B77&lt;='Plan'!$C$25),I76,"")</x:f>
        <x:v>4000000</x:v>
      </x:c>
      <x:c r="H77" s="40" t="n">
        <x:f>IF(AND($E$4,$B77&lt;='Plan'!$C$25),IF('Plan'!$C$26="Receipts first",G77+F77,G77-C77),"")</x:f>
        <x:v>4000000</x:v>
      </x:c>
      <x:c r="I77" s="40" t="n">
        <x:f>IF(AND($E$4,$B77&lt;='Plan'!$C$25),G77+F77-C77,"")</x:f>
        <x:v>4000000</x:v>
      </x:c>
      <x:c r="J77" s="40" t="n">
        <x:f>IF(AND($E$4,$B77&lt;='Plan'!$C$25),MAX(0,-MIN(G77,H77,I77)),"")</x:f>
        <x:v>0</x:v>
      </x:c>
      <x:c r="K77" s="40" t="n">
        <x:f>IF(AND($E$4,$B77&lt;='Plan'!$C$25),MAX(0,-I77),"")</x:f>
        <x:v>0</x:v>
      </x:c>
      <x:c r="L77" s="40" t="n">
        <x:f>IF(AND($E$4,$B77&lt;='Plan'!$C$25),IF($B77&lt;'Plan'!$C$25,K77,0),"")</x:f>
        <x:v>0</x:v>
      </x:c>
      <x:c r="M77" s="40" t="n">
        <x:f>IF(AND($E$4,$B77&lt;='Plan'!$C$25),IF($E$18="Funded",IF($B77='Plan'!$C$25,$E$16,I77+K77),"n.a."),"")</x:f>
        <x:v>4000000</x:v>
      </x:c>
    </x:row>
    <x:row r="78" ht="22" customHeight="1">
      <x:c r="B78" s="39" t="n">
        <x:v>52</x:v>
      </x:c>
      <x:c r="C78" s="40" t="n">
        <x:f>IF(AND($E$4,$B78&lt;='Plan'!$C$25),SUMIFS('Plan'!$F$32:$F$34,'Plan'!$C$32:$C$34,$B78),"")</x:f>
        <x:v>0</x:v>
      </x:c>
      <x:c r="D78" s="40" t="n">
        <x:f>IF(AND($E$4,$B78&lt;='Plan'!$C$25),SUMIFS('Plan'!$G$32:$G$34,'Plan'!$E$32:$E$34,$B78),"")</x:f>
        <x:v>0</x:v>
      </x:c>
      <x:c r="E78" s="40" t="n">
        <x:f>IF(AND($E$4,$B78&lt;='Plan'!$C$25),SUMIFS('Plan'!$H$32:$H$34,'Plan'!$E$32:$E$34,$B78),"")</x:f>
        <x:v>0</x:v>
      </x:c>
      <x:c r="F78" s="40" t="n">
        <x:f>IF(AND($E$4,$B78&lt;='Plan'!$C$25),D78-E78,"")</x:f>
        <x:v>0</x:v>
      </x:c>
      <x:c r="G78" s="40" t="n">
        <x:f>IF(AND($E$4,$B78&lt;='Plan'!$C$25),I77,"")</x:f>
        <x:v>4000000</x:v>
      </x:c>
      <x:c r="H78" s="40" t="n">
        <x:f>IF(AND($E$4,$B78&lt;='Plan'!$C$25),IF('Plan'!$C$26="Receipts first",G78+F78,G78-C78),"")</x:f>
        <x:v>4000000</x:v>
      </x:c>
      <x:c r="I78" s="40" t="n">
        <x:f>IF(AND($E$4,$B78&lt;='Plan'!$C$25),G78+F78-C78,"")</x:f>
        <x:v>4000000</x:v>
      </x:c>
      <x:c r="J78" s="40" t="n">
        <x:f>IF(AND($E$4,$B78&lt;='Plan'!$C$25),MAX(0,-MIN(G78,H78,I78)),"")</x:f>
        <x:v>0</x:v>
      </x:c>
      <x:c r="K78" s="40" t="n">
        <x:f>IF(AND($E$4,$B78&lt;='Plan'!$C$25),MAX(0,-I78),"")</x:f>
        <x:v>0</x:v>
      </x:c>
      <x:c r="L78" s="40" t="n">
        <x:f>IF(AND($E$4,$B78&lt;='Plan'!$C$25),IF($B78&lt;'Plan'!$C$25,K78,0),"")</x:f>
        <x:v>0</x:v>
      </x:c>
      <x:c r="M78" s="40" t="n">
        <x:f>IF(AND($E$4,$B78&lt;='Plan'!$C$25),IF($E$18="Funded",IF($B78='Plan'!$C$25,$E$16,I78+K78),"n.a."),"")</x:f>
        <x:v>4000000</x:v>
      </x:c>
    </x:row>
    <x:row r="79" ht="22" customHeight="1">
      <x:c r="B79" s="39" t="n">
        <x:v>53</x:v>
      </x:c>
      <x:c r="C79" s="40" t="n">
        <x:f>IF(AND($E$4,$B79&lt;='Plan'!$C$25),SUMIFS('Plan'!$F$32:$F$34,'Plan'!$C$32:$C$34,$B79),"")</x:f>
        <x:v>0</x:v>
      </x:c>
      <x:c r="D79" s="40" t="n">
        <x:f>IF(AND($E$4,$B79&lt;='Plan'!$C$25),SUMIFS('Plan'!$G$32:$G$34,'Plan'!$E$32:$E$34,$B79),"")</x:f>
        <x:v>0</x:v>
      </x:c>
      <x:c r="E79" s="40" t="n">
        <x:f>IF(AND($E$4,$B79&lt;='Plan'!$C$25),SUMIFS('Plan'!$H$32:$H$34,'Plan'!$E$32:$E$34,$B79),"")</x:f>
        <x:v>0</x:v>
      </x:c>
      <x:c r="F79" s="40" t="n">
        <x:f>IF(AND($E$4,$B79&lt;='Plan'!$C$25),D79-E79,"")</x:f>
        <x:v>0</x:v>
      </x:c>
      <x:c r="G79" s="40" t="n">
        <x:f>IF(AND($E$4,$B79&lt;='Plan'!$C$25),I78,"")</x:f>
        <x:v>4000000</x:v>
      </x:c>
      <x:c r="H79" s="40" t="n">
        <x:f>IF(AND($E$4,$B79&lt;='Plan'!$C$25),IF('Plan'!$C$26="Receipts first",G79+F79,G79-C79),"")</x:f>
        <x:v>4000000</x:v>
      </x:c>
      <x:c r="I79" s="40" t="n">
        <x:f>IF(AND($E$4,$B79&lt;='Plan'!$C$25),G79+F79-C79,"")</x:f>
        <x:v>4000000</x:v>
      </x:c>
      <x:c r="J79" s="40" t="n">
        <x:f>IF(AND($E$4,$B79&lt;='Plan'!$C$25),MAX(0,-MIN(G79,H79,I79)),"")</x:f>
        <x:v>0</x:v>
      </x:c>
      <x:c r="K79" s="40" t="n">
        <x:f>IF(AND($E$4,$B79&lt;='Plan'!$C$25),MAX(0,-I79),"")</x:f>
        <x:v>0</x:v>
      </x:c>
      <x:c r="L79" s="40" t="n">
        <x:f>IF(AND($E$4,$B79&lt;='Plan'!$C$25),IF($B79&lt;'Plan'!$C$25,K79,0),"")</x:f>
        <x:v>0</x:v>
      </x:c>
      <x:c r="M79" s="40" t="n">
        <x:f>IF(AND($E$4,$B79&lt;='Plan'!$C$25),IF($E$18="Funded",IF($B79='Plan'!$C$25,$E$16,I79+K79),"n.a."),"")</x:f>
        <x:v>4000000</x:v>
      </x:c>
    </x:row>
    <x:row r="80" ht="22" customHeight="1">
      <x:c r="B80" s="39" t="n">
        <x:v>54</x:v>
      </x:c>
      <x:c r="C80" s="40" t="n">
        <x:f>IF(AND($E$4,$B80&lt;='Plan'!$C$25),SUMIFS('Plan'!$F$32:$F$34,'Plan'!$C$32:$C$34,$B80),"")</x:f>
        <x:v>0</x:v>
      </x:c>
      <x:c r="D80" s="40" t="n">
        <x:f>IF(AND($E$4,$B80&lt;='Plan'!$C$25),SUMIFS('Plan'!$G$32:$G$34,'Plan'!$E$32:$E$34,$B80),"")</x:f>
        <x:v>0</x:v>
      </x:c>
      <x:c r="E80" s="40" t="n">
        <x:f>IF(AND($E$4,$B80&lt;='Plan'!$C$25),SUMIFS('Plan'!$H$32:$H$34,'Plan'!$E$32:$E$34,$B80),"")</x:f>
        <x:v>0</x:v>
      </x:c>
      <x:c r="F80" s="40" t="n">
        <x:f>IF(AND($E$4,$B80&lt;='Plan'!$C$25),D80-E80,"")</x:f>
        <x:v>0</x:v>
      </x:c>
      <x:c r="G80" s="40" t="n">
        <x:f>IF(AND($E$4,$B80&lt;='Plan'!$C$25),I79,"")</x:f>
        <x:v>4000000</x:v>
      </x:c>
      <x:c r="H80" s="40" t="n">
        <x:f>IF(AND($E$4,$B80&lt;='Plan'!$C$25),IF('Plan'!$C$26="Receipts first",G80+F80,G80-C80),"")</x:f>
        <x:v>4000000</x:v>
      </x:c>
      <x:c r="I80" s="40" t="n">
        <x:f>IF(AND($E$4,$B80&lt;='Plan'!$C$25),G80+F80-C80,"")</x:f>
        <x:v>4000000</x:v>
      </x:c>
      <x:c r="J80" s="40" t="n">
        <x:f>IF(AND($E$4,$B80&lt;='Plan'!$C$25),MAX(0,-MIN(G80,H80,I80)),"")</x:f>
        <x:v>0</x:v>
      </x:c>
      <x:c r="K80" s="40" t="n">
        <x:f>IF(AND($E$4,$B80&lt;='Plan'!$C$25),MAX(0,-I80),"")</x:f>
        <x:v>0</x:v>
      </x:c>
      <x:c r="L80" s="40" t="n">
        <x:f>IF(AND($E$4,$B80&lt;='Plan'!$C$25),IF($B80&lt;'Plan'!$C$25,K80,0),"")</x:f>
        <x:v>0</x:v>
      </x:c>
      <x:c r="M80" s="40" t="n">
        <x:f>IF(AND($E$4,$B80&lt;='Plan'!$C$25),IF($E$18="Funded",IF($B80='Plan'!$C$25,$E$16,I80+K80),"n.a."),"")</x:f>
        <x:v>4000000</x:v>
      </x:c>
    </x:row>
    <x:row r="81" ht="22" customHeight="1">
      <x:c r="B81" s="39" t="n">
        <x:v>55</x:v>
      </x:c>
      <x:c r="C81" s="40" t="n">
        <x:f>IF(AND($E$4,$B81&lt;='Plan'!$C$25),SUMIFS('Plan'!$F$32:$F$34,'Plan'!$C$32:$C$34,$B81),"")</x:f>
        <x:v>0</x:v>
      </x:c>
      <x:c r="D81" s="40" t="n">
        <x:f>IF(AND($E$4,$B81&lt;='Plan'!$C$25),SUMIFS('Plan'!$G$32:$G$34,'Plan'!$E$32:$E$34,$B81),"")</x:f>
        <x:v>0</x:v>
      </x:c>
      <x:c r="E81" s="40" t="n">
        <x:f>IF(AND($E$4,$B81&lt;='Plan'!$C$25),SUMIFS('Plan'!$H$32:$H$34,'Plan'!$E$32:$E$34,$B81),"")</x:f>
        <x:v>0</x:v>
      </x:c>
      <x:c r="F81" s="40" t="n">
        <x:f>IF(AND($E$4,$B81&lt;='Plan'!$C$25),D81-E81,"")</x:f>
        <x:v>0</x:v>
      </x:c>
      <x:c r="G81" s="40" t="n">
        <x:f>IF(AND($E$4,$B81&lt;='Plan'!$C$25),I80,"")</x:f>
        <x:v>4000000</x:v>
      </x:c>
      <x:c r="H81" s="40" t="n">
        <x:f>IF(AND($E$4,$B81&lt;='Plan'!$C$25),IF('Plan'!$C$26="Receipts first",G81+F81,G81-C81),"")</x:f>
        <x:v>4000000</x:v>
      </x:c>
      <x:c r="I81" s="40" t="n">
        <x:f>IF(AND($E$4,$B81&lt;='Plan'!$C$25),G81+F81-C81,"")</x:f>
        <x:v>4000000</x:v>
      </x:c>
      <x:c r="J81" s="40" t="n">
        <x:f>IF(AND($E$4,$B81&lt;='Plan'!$C$25),MAX(0,-MIN(G81,H81,I81)),"")</x:f>
        <x:v>0</x:v>
      </x:c>
      <x:c r="K81" s="40" t="n">
        <x:f>IF(AND($E$4,$B81&lt;='Plan'!$C$25),MAX(0,-I81),"")</x:f>
        <x:v>0</x:v>
      </x:c>
      <x:c r="L81" s="40" t="n">
        <x:f>IF(AND($E$4,$B81&lt;='Plan'!$C$25),IF($B81&lt;'Plan'!$C$25,K81,0),"")</x:f>
        <x:v>0</x:v>
      </x:c>
      <x:c r="M81" s="40" t="n">
        <x:f>IF(AND($E$4,$B81&lt;='Plan'!$C$25),IF($E$18="Funded",IF($B81='Plan'!$C$25,$E$16,I81+K81),"n.a."),"")</x:f>
        <x:v>4000000</x:v>
      </x:c>
    </x:row>
    <x:row r="82" ht="22" customHeight="1">
      <x:c r="B82" s="39" t="n">
        <x:v>56</x:v>
      </x:c>
      <x:c r="C82" s="40" t="n">
        <x:f>IF(AND($E$4,$B82&lt;='Plan'!$C$25),SUMIFS('Plan'!$F$32:$F$34,'Plan'!$C$32:$C$34,$B82),"")</x:f>
        <x:v>0</x:v>
      </x:c>
      <x:c r="D82" s="40" t="n">
        <x:f>IF(AND($E$4,$B82&lt;='Plan'!$C$25),SUMIFS('Plan'!$G$32:$G$34,'Plan'!$E$32:$E$34,$B82),"")</x:f>
        <x:v>0</x:v>
      </x:c>
      <x:c r="E82" s="40" t="n">
        <x:f>IF(AND($E$4,$B82&lt;='Plan'!$C$25),SUMIFS('Plan'!$H$32:$H$34,'Plan'!$E$32:$E$34,$B82),"")</x:f>
        <x:v>0</x:v>
      </x:c>
      <x:c r="F82" s="40" t="n">
        <x:f>IF(AND($E$4,$B82&lt;='Plan'!$C$25),D82-E82,"")</x:f>
        <x:v>0</x:v>
      </x:c>
      <x:c r="G82" s="40" t="n">
        <x:f>IF(AND($E$4,$B82&lt;='Plan'!$C$25),I81,"")</x:f>
        <x:v>4000000</x:v>
      </x:c>
      <x:c r="H82" s="40" t="n">
        <x:f>IF(AND($E$4,$B82&lt;='Plan'!$C$25),IF('Plan'!$C$26="Receipts first",G82+F82,G82-C82),"")</x:f>
        <x:v>4000000</x:v>
      </x:c>
      <x:c r="I82" s="40" t="n">
        <x:f>IF(AND($E$4,$B82&lt;='Plan'!$C$25),G82+F82-C82,"")</x:f>
        <x:v>4000000</x:v>
      </x:c>
      <x:c r="J82" s="40" t="n">
        <x:f>IF(AND($E$4,$B82&lt;='Plan'!$C$25),MAX(0,-MIN(G82,H82,I82)),"")</x:f>
        <x:v>0</x:v>
      </x:c>
      <x:c r="K82" s="40" t="n">
        <x:f>IF(AND($E$4,$B82&lt;='Plan'!$C$25),MAX(0,-I82),"")</x:f>
        <x:v>0</x:v>
      </x:c>
      <x:c r="L82" s="40" t="n">
        <x:f>IF(AND($E$4,$B82&lt;='Plan'!$C$25),IF($B82&lt;'Plan'!$C$25,K82,0),"")</x:f>
        <x:v>0</x:v>
      </x:c>
      <x:c r="M82" s="40" t="n">
        <x:f>IF(AND($E$4,$B82&lt;='Plan'!$C$25),IF($E$18="Funded",IF($B82='Plan'!$C$25,$E$16,I82+K82),"n.a."),"")</x:f>
        <x:v>4000000</x:v>
      </x:c>
    </x:row>
    <x:row r="83" ht="22" customHeight="1">
      <x:c r="B83" s="39" t="n">
        <x:v>57</x:v>
      </x:c>
      <x:c r="C83" s="40" t="n">
        <x:f>IF(AND($E$4,$B83&lt;='Plan'!$C$25),SUMIFS('Plan'!$F$32:$F$34,'Plan'!$C$32:$C$34,$B83),"")</x:f>
        <x:v>0</x:v>
      </x:c>
      <x:c r="D83" s="40" t="n">
        <x:f>IF(AND($E$4,$B83&lt;='Plan'!$C$25),SUMIFS('Plan'!$G$32:$G$34,'Plan'!$E$32:$E$34,$B83),"")</x:f>
        <x:v>0</x:v>
      </x:c>
      <x:c r="E83" s="40" t="n">
        <x:f>IF(AND($E$4,$B83&lt;='Plan'!$C$25),SUMIFS('Plan'!$H$32:$H$34,'Plan'!$E$32:$E$34,$B83),"")</x:f>
        <x:v>0</x:v>
      </x:c>
      <x:c r="F83" s="40" t="n">
        <x:f>IF(AND($E$4,$B83&lt;='Plan'!$C$25),D83-E83,"")</x:f>
        <x:v>0</x:v>
      </x:c>
      <x:c r="G83" s="40" t="n">
        <x:f>IF(AND($E$4,$B83&lt;='Plan'!$C$25),I82,"")</x:f>
        <x:v>4000000</x:v>
      </x:c>
      <x:c r="H83" s="40" t="n">
        <x:f>IF(AND($E$4,$B83&lt;='Plan'!$C$25),IF('Plan'!$C$26="Receipts first",G83+F83,G83-C83),"")</x:f>
        <x:v>4000000</x:v>
      </x:c>
      <x:c r="I83" s="40" t="n">
        <x:f>IF(AND($E$4,$B83&lt;='Plan'!$C$25),G83+F83-C83,"")</x:f>
        <x:v>4000000</x:v>
      </x:c>
      <x:c r="J83" s="40" t="n">
        <x:f>IF(AND($E$4,$B83&lt;='Plan'!$C$25),MAX(0,-MIN(G83,H83,I83)),"")</x:f>
        <x:v>0</x:v>
      </x:c>
      <x:c r="K83" s="40" t="n">
        <x:f>IF(AND($E$4,$B83&lt;='Plan'!$C$25),MAX(0,-I83),"")</x:f>
        <x:v>0</x:v>
      </x:c>
      <x:c r="L83" s="40" t="n">
        <x:f>IF(AND($E$4,$B83&lt;='Plan'!$C$25),IF($B83&lt;'Plan'!$C$25,K83,0),"")</x:f>
        <x:v>0</x:v>
      </x:c>
      <x:c r="M83" s="40" t="n">
        <x:f>IF(AND($E$4,$B83&lt;='Plan'!$C$25),IF($E$18="Funded",IF($B83='Plan'!$C$25,$E$16,I83+K83),"n.a."),"")</x:f>
        <x:v>4000000</x:v>
      </x:c>
    </x:row>
    <x:row r="84" ht="22" customHeight="1">
      <x:c r="B84" s="39" t="n">
        <x:v>58</x:v>
      </x:c>
      <x:c r="C84" s="40" t="n">
        <x:f>IF(AND($E$4,$B84&lt;='Plan'!$C$25),SUMIFS('Plan'!$F$32:$F$34,'Plan'!$C$32:$C$34,$B84),"")</x:f>
        <x:v>0</x:v>
      </x:c>
      <x:c r="D84" s="40" t="n">
        <x:f>IF(AND($E$4,$B84&lt;='Plan'!$C$25),SUMIFS('Plan'!$G$32:$G$34,'Plan'!$E$32:$E$34,$B84),"")</x:f>
        <x:v>0</x:v>
      </x:c>
      <x:c r="E84" s="40" t="n">
        <x:f>IF(AND($E$4,$B84&lt;='Plan'!$C$25),SUMIFS('Plan'!$H$32:$H$34,'Plan'!$E$32:$E$34,$B84),"")</x:f>
        <x:v>0</x:v>
      </x:c>
      <x:c r="F84" s="40" t="n">
        <x:f>IF(AND($E$4,$B84&lt;='Plan'!$C$25),D84-E84,"")</x:f>
        <x:v>0</x:v>
      </x:c>
      <x:c r="G84" s="40" t="n">
        <x:f>IF(AND($E$4,$B84&lt;='Plan'!$C$25),I83,"")</x:f>
        <x:v>4000000</x:v>
      </x:c>
      <x:c r="H84" s="40" t="n">
        <x:f>IF(AND($E$4,$B84&lt;='Plan'!$C$25),IF('Plan'!$C$26="Receipts first",G84+F84,G84-C84),"")</x:f>
        <x:v>4000000</x:v>
      </x:c>
      <x:c r="I84" s="40" t="n">
        <x:f>IF(AND($E$4,$B84&lt;='Plan'!$C$25),G84+F84-C84,"")</x:f>
        <x:v>4000000</x:v>
      </x:c>
      <x:c r="J84" s="40" t="n">
        <x:f>IF(AND($E$4,$B84&lt;='Plan'!$C$25),MAX(0,-MIN(G84,H84,I84)),"")</x:f>
        <x:v>0</x:v>
      </x:c>
      <x:c r="K84" s="40" t="n">
        <x:f>IF(AND($E$4,$B84&lt;='Plan'!$C$25),MAX(0,-I84),"")</x:f>
        <x:v>0</x:v>
      </x:c>
      <x:c r="L84" s="40" t="n">
        <x:f>IF(AND($E$4,$B84&lt;='Plan'!$C$25),IF($B84&lt;'Plan'!$C$25,K84,0),"")</x:f>
        <x:v>0</x:v>
      </x:c>
      <x:c r="M84" s="40" t="n">
        <x:f>IF(AND($E$4,$B84&lt;='Plan'!$C$25),IF($E$18="Funded",IF($B84='Plan'!$C$25,$E$16,I84+K84),"n.a."),"")</x:f>
        <x:v>4000000</x:v>
      </x:c>
    </x:row>
    <x:row r="85" ht="22" customHeight="1">
      <x:c r="B85" s="39" t="n">
        <x:v>59</x:v>
      </x:c>
      <x:c r="C85" s="40" t="n">
        <x:f>IF(AND($E$4,$B85&lt;='Plan'!$C$25),SUMIFS('Plan'!$F$32:$F$34,'Plan'!$C$32:$C$34,$B85),"")</x:f>
        <x:v>0</x:v>
      </x:c>
      <x:c r="D85" s="40" t="n">
        <x:f>IF(AND($E$4,$B85&lt;='Plan'!$C$25),SUMIFS('Plan'!$G$32:$G$34,'Plan'!$E$32:$E$34,$B85),"")</x:f>
        <x:v>0</x:v>
      </x:c>
      <x:c r="E85" s="40" t="n">
        <x:f>IF(AND($E$4,$B85&lt;='Plan'!$C$25),SUMIFS('Plan'!$H$32:$H$34,'Plan'!$E$32:$E$34,$B85),"")</x:f>
        <x:v>0</x:v>
      </x:c>
      <x:c r="F85" s="40" t="n">
        <x:f>IF(AND($E$4,$B85&lt;='Plan'!$C$25),D85-E85,"")</x:f>
        <x:v>0</x:v>
      </x:c>
      <x:c r="G85" s="40" t="n">
        <x:f>IF(AND($E$4,$B85&lt;='Plan'!$C$25),I84,"")</x:f>
        <x:v>4000000</x:v>
      </x:c>
      <x:c r="H85" s="40" t="n">
        <x:f>IF(AND($E$4,$B85&lt;='Plan'!$C$25),IF('Plan'!$C$26="Receipts first",G85+F85,G85-C85),"")</x:f>
        <x:v>4000000</x:v>
      </x:c>
      <x:c r="I85" s="40" t="n">
        <x:f>IF(AND($E$4,$B85&lt;='Plan'!$C$25),G85+F85-C85,"")</x:f>
        <x:v>4000000</x:v>
      </x:c>
      <x:c r="J85" s="40" t="n">
        <x:f>IF(AND($E$4,$B85&lt;='Plan'!$C$25),MAX(0,-MIN(G85,H85,I85)),"")</x:f>
        <x:v>0</x:v>
      </x:c>
      <x:c r="K85" s="40" t="n">
        <x:f>IF(AND($E$4,$B85&lt;='Plan'!$C$25),MAX(0,-I85),"")</x:f>
        <x:v>0</x:v>
      </x:c>
      <x:c r="L85" s="40" t="n">
        <x:f>IF(AND($E$4,$B85&lt;='Plan'!$C$25),IF($B85&lt;'Plan'!$C$25,K85,0),"")</x:f>
        <x:v>0</x:v>
      </x:c>
      <x:c r="M85" s="40" t="n">
        <x:f>IF(AND($E$4,$B85&lt;='Plan'!$C$25),IF($E$18="Funded",IF($B85='Plan'!$C$25,$E$16,I85+K85),"n.a."),"")</x:f>
        <x:v>4000000</x:v>
      </x:c>
    </x:row>
    <x:row r="86" ht="22" customHeight="1">
      <x:c r="B86" s="39" t="n">
        <x:v>60</x:v>
      </x:c>
      <x:c r="C86" s="40" t="n">
        <x:f>IF(AND($E$4,$B86&lt;='Plan'!$C$25),SUMIFS('Plan'!$F$32:$F$34,'Plan'!$C$32:$C$34,$B86),"")</x:f>
        <x:v>0</x:v>
      </x:c>
      <x:c r="D86" s="40" t="n">
        <x:f>IF(AND($E$4,$B86&lt;='Plan'!$C$25),SUMIFS('Plan'!$G$32:$G$34,'Plan'!$E$32:$E$34,$B86),"")</x:f>
        <x:v>0</x:v>
      </x:c>
      <x:c r="E86" s="40" t="n">
        <x:f>IF(AND($E$4,$B86&lt;='Plan'!$C$25),SUMIFS('Plan'!$H$32:$H$34,'Plan'!$E$32:$E$34,$B86),"")</x:f>
        <x:v>0</x:v>
      </x:c>
      <x:c r="F86" s="40" t="n">
        <x:f>IF(AND($E$4,$B86&lt;='Plan'!$C$25),D86-E86,"")</x:f>
        <x:v>0</x:v>
      </x:c>
      <x:c r="G86" s="40" t="n">
        <x:f>IF(AND($E$4,$B86&lt;='Plan'!$C$25),I85,"")</x:f>
        <x:v>4000000</x:v>
      </x:c>
      <x:c r="H86" s="40" t="n">
        <x:f>IF(AND($E$4,$B86&lt;='Plan'!$C$25),IF('Plan'!$C$26="Receipts first",G86+F86,G86-C86),"")</x:f>
        <x:v>4000000</x:v>
      </x:c>
      <x:c r="I86" s="40" t="n">
        <x:f>IF(AND($E$4,$B86&lt;='Plan'!$C$25),G86+F86-C86,"")</x:f>
        <x:v>4000000</x:v>
      </x:c>
      <x:c r="J86" s="40" t="n">
        <x:f>IF(AND($E$4,$B86&lt;='Plan'!$C$25),MAX(0,-MIN(G86,H86,I86)),"")</x:f>
        <x:v>0</x:v>
      </x:c>
      <x:c r="K86" s="40" t="n">
        <x:f>IF(AND($E$4,$B86&lt;='Plan'!$C$25),MAX(0,-I86),"")</x:f>
        <x:v>0</x:v>
      </x:c>
      <x:c r="L86" s="40" t="n">
        <x:f>IF(AND($E$4,$B86&lt;='Plan'!$C$25),IF($B86&lt;'Plan'!$C$25,K86,0),"")</x:f>
        <x:v>0</x:v>
      </x:c>
      <x:c r="M86" s="40" t="n">
        <x:f>IF(AND($E$4,$B86&lt;='Plan'!$C$25),IF($E$18="Funded",IF($B86='Plan'!$C$25,$E$16,I86+K86),"n.a."),"")</x:f>
        <x:v>4000000</x:v>
      </x:c>
    </x:row>
    <x:row r="87" ht="22" customHeight="1">
      <x:c r="B87" s="39" t="n">
        <x:v>61</x:v>
      </x:c>
      <x:c r="C87" s="40" t="n">
        <x:f>IF(AND($E$4,$B87&lt;='Plan'!$C$25),SUMIFS('Plan'!$F$32:$F$34,'Plan'!$C$32:$C$34,$B87),"")</x:f>
        <x:v>0</x:v>
      </x:c>
      <x:c r="D87" s="40" t="n">
        <x:f>IF(AND($E$4,$B87&lt;='Plan'!$C$25),SUMIFS('Plan'!$G$32:$G$34,'Plan'!$E$32:$E$34,$B87),"")</x:f>
        <x:v>0</x:v>
      </x:c>
      <x:c r="E87" s="40" t="n">
        <x:f>IF(AND($E$4,$B87&lt;='Plan'!$C$25),SUMIFS('Plan'!$H$32:$H$34,'Plan'!$E$32:$E$34,$B87),"")</x:f>
        <x:v>0</x:v>
      </x:c>
      <x:c r="F87" s="40" t="n">
        <x:f>IF(AND($E$4,$B87&lt;='Plan'!$C$25),D87-E87,"")</x:f>
        <x:v>0</x:v>
      </x:c>
      <x:c r="G87" s="40" t="n">
        <x:f>IF(AND($E$4,$B87&lt;='Plan'!$C$25),I86,"")</x:f>
        <x:v>4000000</x:v>
      </x:c>
      <x:c r="H87" s="40" t="n">
        <x:f>IF(AND($E$4,$B87&lt;='Plan'!$C$25),IF('Plan'!$C$26="Receipts first",G87+F87,G87-C87),"")</x:f>
        <x:v>4000000</x:v>
      </x:c>
      <x:c r="I87" s="40" t="n">
        <x:f>IF(AND($E$4,$B87&lt;='Plan'!$C$25),G87+F87-C87,"")</x:f>
        <x:v>4000000</x:v>
      </x:c>
      <x:c r="J87" s="40" t="n">
        <x:f>IF(AND($E$4,$B87&lt;='Plan'!$C$25),MAX(0,-MIN(G87,H87,I87)),"")</x:f>
        <x:v>0</x:v>
      </x:c>
      <x:c r="K87" s="40" t="n">
        <x:f>IF(AND($E$4,$B87&lt;='Plan'!$C$25),MAX(0,-I87),"")</x:f>
        <x:v>0</x:v>
      </x:c>
      <x:c r="L87" s="40" t="n">
        <x:f>IF(AND($E$4,$B87&lt;='Plan'!$C$25),IF($B87&lt;'Plan'!$C$25,K87,0),"")</x:f>
        <x:v>0</x:v>
      </x:c>
      <x:c r="M87" s="40" t="n">
        <x:f>IF(AND($E$4,$B87&lt;='Plan'!$C$25),IF($E$18="Funded",IF($B87='Plan'!$C$25,$E$16,I87+K87),"n.a."),"")</x:f>
        <x:v>4000000</x:v>
      </x:c>
    </x:row>
    <x:row r="88" ht="22" customHeight="1">
      <x:c r="B88" s="39" t="n">
        <x:v>62</x:v>
      </x:c>
      <x:c r="C88" s="40" t="n">
        <x:f>IF(AND($E$4,$B88&lt;='Plan'!$C$25),SUMIFS('Plan'!$F$32:$F$34,'Plan'!$C$32:$C$34,$B88),"")</x:f>
        <x:v>0</x:v>
      </x:c>
      <x:c r="D88" s="40" t="n">
        <x:f>IF(AND($E$4,$B88&lt;='Plan'!$C$25),SUMIFS('Plan'!$G$32:$G$34,'Plan'!$E$32:$E$34,$B88),"")</x:f>
        <x:v>0</x:v>
      </x:c>
      <x:c r="E88" s="40" t="n">
        <x:f>IF(AND($E$4,$B88&lt;='Plan'!$C$25),SUMIFS('Plan'!$H$32:$H$34,'Plan'!$E$32:$E$34,$B88),"")</x:f>
        <x:v>0</x:v>
      </x:c>
      <x:c r="F88" s="40" t="n">
        <x:f>IF(AND($E$4,$B88&lt;='Plan'!$C$25),D88-E88,"")</x:f>
        <x:v>0</x:v>
      </x:c>
      <x:c r="G88" s="40" t="n">
        <x:f>IF(AND($E$4,$B88&lt;='Plan'!$C$25),I87,"")</x:f>
        <x:v>4000000</x:v>
      </x:c>
      <x:c r="H88" s="40" t="n">
        <x:f>IF(AND($E$4,$B88&lt;='Plan'!$C$25),IF('Plan'!$C$26="Receipts first",G88+F88,G88-C88),"")</x:f>
        <x:v>4000000</x:v>
      </x:c>
      <x:c r="I88" s="40" t="n">
        <x:f>IF(AND($E$4,$B88&lt;='Plan'!$C$25),G88+F88-C88,"")</x:f>
        <x:v>4000000</x:v>
      </x:c>
      <x:c r="J88" s="40" t="n">
        <x:f>IF(AND($E$4,$B88&lt;='Plan'!$C$25),MAX(0,-MIN(G88,H88,I88)),"")</x:f>
        <x:v>0</x:v>
      </x:c>
      <x:c r="K88" s="40" t="n">
        <x:f>IF(AND($E$4,$B88&lt;='Plan'!$C$25),MAX(0,-I88),"")</x:f>
        <x:v>0</x:v>
      </x:c>
      <x:c r="L88" s="40" t="n">
        <x:f>IF(AND($E$4,$B88&lt;='Plan'!$C$25),IF($B88&lt;'Plan'!$C$25,K88,0),"")</x:f>
        <x:v>0</x:v>
      </x:c>
      <x:c r="M88" s="40" t="n">
        <x:f>IF(AND($E$4,$B88&lt;='Plan'!$C$25),IF($E$18="Funded",IF($B88='Plan'!$C$25,$E$16,I88+K88),"n.a."),"")</x:f>
        <x:v>4000000</x:v>
      </x:c>
    </x:row>
    <x:row r="89" ht="22" customHeight="1">
      <x:c r="B89" s="39" t="n">
        <x:v>63</x:v>
      </x:c>
      <x:c r="C89" s="40" t="n">
        <x:f>IF(AND($E$4,$B89&lt;='Plan'!$C$25),SUMIFS('Plan'!$F$32:$F$34,'Plan'!$C$32:$C$34,$B89),"")</x:f>
        <x:v>0</x:v>
      </x:c>
      <x:c r="D89" s="40" t="n">
        <x:f>IF(AND($E$4,$B89&lt;='Plan'!$C$25),SUMIFS('Plan'!$G$32:$G$34,'Plan'!$E$32:$E$34,$B89),"")</x:f>
        <x:v>0</x:v>
      </x:c>
      <x:c r="E89" s="40" t="n">
        <x:f>IF(AND($E$4,$B89&lt;='Plan'!$C$25),SUMIFS('Plan'!$H$32:$H$34,'Plan'!$E$32:$E$34,$B89),"")</x:f>
        <x:v>0</x:v>
      </x:c>
      <x:c r="F89" s="40" t="n">
        <x:f>IF(AND($E$4,$B89&lt;='Plan'!$C$25),D89-E89,"")</x:f>
        <x:v>0</x:v>
      </x:c>
      <x:c r="G89" s="40" t="n">
        <x:f>IF(AND($E$4,$B89&lt;='Plan'!$C$25),I88,"")</x:f>
        <x:v>4000000</x:v>
      </x:c>
      <x:c r="H89" s="40" t="n">
        <x:f>IF(AND($E$4,$B89&lt;='Plan'!$C$25),IF('Plan'!$C$26="Receipts first",G89+F89,G89-C89),"")</x:f>
        <x:v>4000000</x:v>
      </x:c>
      <x:c r="I89" s="40" t="n">
        <x:f>IF(AND($E$4,$B89&lt;='Plan'!$C$25),G89+F89-C89,"")</x:f>
        <x:v>4000000</x:v>
      </x:c>
      <x:c r="J89" s="40" t="n">
        <x:f>IF(AND($E$4,$B89&lt;='Plan'!$C$25),MAX(0,-MIN(G89,H89,I89)),"")</x:f>
        <x:v>0</x:v>
      </x:c>
      <x:c r="K89" s="40" t="n">
        <x:f>IF(AND($E$4,$B89&lt;='Plan'!$C$25),MAX(0,-I89),"")</x:f>
        <x:v>0</x:v>
      </x:c>
      <x:c r="L89" s="40" t="n">
        <x:f>IF(AND($E$4,$B89&lt;='Plan'!$C$25),IF($B89&lt;'Plan'!$C$25,K89,0),"")</x:f>
        <x:v>0</x:v>
      </x:c>
      <x:c r="M89" s="40" t="n">
        <x:f>IF(AND($E$4,$B89&lt;='Plan'!$C$25),IF($E$18="Funded",IF($B89='Plan'!$C$25,$E$16,I89+K89),"n.a."),"")</x:f>
        <x:v>4000000</x:v>
      </x:c>
    </x:row>
    <x:row r="90" ht="22" customHeight="1">
      <x:c r="B90" s="39" t="n">
        <x:v>64</x:v>
      </x:c>
      <x:c r="C90" s="40" t="n">
        <x:f>IF(AND($E$4,$B90&lt;='Plan'!$C$25),SUMIFS('Plan'!$F$32:$F$34,'Plan'!$C$32:$C$34,$B90),"")</x:f>
        <x:v>0</x:v>
      </x:c>
      <x:c r="D90" s="40" t="n">
        <x:f>IF(AND($E$4,$B90&lt;='Plan'!$C$25),SUMIFS('Plan'!$G$32:$G$34,'Plan'!$E$32:$E$34,$B90),"")</x:f>
        <x:v>0</x:v>
      </x:c>
      <x:c r="E90" s="40" t="n">
        <x:f>IF(AND($E$4,$B90&lt;='Plan'!$C$25),SUMIFS('Plan'!$H$32:$H$34,'Plan'!$E$32:$E$34,$B90),"")</x:f>
        <x:v>0</x:v>
      </x:c>
      <x:c r="F90" s="40" t="n">
        <x:f>IF(AND($E$4,$B90&lt;='Plan'!$C$25),D90-E90,"")</x:f>
        <x:v>0</x:v>
      </x:c>
      <x:c r="G90" s="40" t="n">
        <x:f>IF(AND($E$4,$B90&lt;='Plan'!$C$25),I89,"")</x:f>
        <x:v>4000000</x:v>
      </x:c>
      <x:c r="H90" s="40" t="n">
        <x:f>IF(AND($E$4,$B90&lt;='Plan'!$C$25),IF('Plan'!$C$26="Receipts first",G90+F90,G90-C90),"")</x:f>
        <x:v>4000000</x:v>
      </x:c>
      <x:c r="I90" s="40" t="n">
        <x:f>IF(AND($E$4,$B90&lt;='Plan'!$C$25),G90+F90-C90,"")</x:f>
        <x:v>4000000</x:v>
      </x:c>
      <x:c r="J90" s="40" t="n">
        <x:f>IF(AND($E$4,$B90&lt;='Plan'!$C$25),MAX(0,-MIN(G90,H90,I90)),"")</x:f>
        <x:v>0</x:v>
      </x:c>
      <x:c r="K90" s="40" t="n">
        <x:f>IF(AND($E$4,$B90&lt;='Plan'!$C$25),MAX(0,-I90),"")</x:f>
        <x:v>0</x:v>
      </x:c>
      <x:c r="L90" s="40" t="n">
        <x:f>IF(AND($E$4,$B90&lt;='Plan'!$C$25),IF($B90&lt;'Plan'!$C$25,K90,0),"")</x:f>
        <x:v>0</x:v>
      </x:c>
      <x:c r="M90" s="40" t="n">
        <x:f>IF(AND($E$4,$B90&lt;='Plan'!$C$25),IF($E$18="Funded",IF($B90='Plan'!$C$25,$E$16,I90+K90),"n.a."),"")</x:f>
        <x:v>4000000</x:v>
      </x:c>
    </x:row>
    <x:row r="91" ht="22" customHeight="1">
      <x:c r="B91" s="39" t="n">
        <x:v>65</x:v>
      </x:c>
      <x:c r="C91" s="40" t="n">
        <x:f>IF(AND($E$4,$B91&lt;='Plan'!$C$25),SUMIFS('Plan'!$F$32:$F$34,'Plan'!$C$32:$C$34,$B91),"")</x:f>
        <x:v>0</x:v>
      </x:c>
      <x:c r="D91" s="40" t="n">
        <x:f>IF(AND($E$4,$B91&lt;='Plan'!$C$25),SUMIFS('Plan'!$G$32:$G$34,'Plan'!$E$32:$E$34,$B91),"")</x:f>
        <x:v>0</x:v>
      </x:c>
      <x:c r="E91" s="40" t="n">
        <x:f>IF(AND($E$4,$B91&lt;='Plan'!$C$25),SUMIFS('Plan'!$H$32:$H$34,'Plan'!$E$32:$E$34,$B91),"")</x:f>
        <x:v>0</x:v>
      </x:c>
      <x:c r="F91" s="40" t="n">
        <x:f>IF(AND($E$4,$B91&lt;='Plan'!$C$25),D91-E91,"")</x:f>
        <x:v>0</x:v>
      </x:c>
      <x:c r="G91" s="40" t="n">
        <x:f>IF(AND($E$4,$B91&lt;='Plan'!$C$25),I90,"")</x:f>
        <x:v>4000000</x:v>
      </x:c>
      <x:c r="H91" s="40" t="n">
        <x:f>IF(AND($E$4,$B91&lt;='Plan'!$C$25),IF('Plan'!$C$26="Receipts first",G91+F91,G91-C91),"")</x:f>
        <x:v>4000000</x:v>
      </x:c>
      <x:c r="I91" s="40" t="n">
        <x:f>IF(AND($E$4,$B91&lt;='Plan'!$C$25),G91+F91-C91,"")</x:f>
        <x:v>4000000</x:v>
      </x:c>
      <x:c r="J91" s="40" t="n">
        <x:f>IF(AND($E$4,$B91&lt;='Plan'!$C$25),MAX(0,-MIN(G91,H91,I91)),"")</x:f>
        <x:v>0</x:v>
      </x:c>
      <x:c r="K91" s="40" t="n">
        <x:f>IF(AND($E$4,$B91&lt;='Plan'!$C$25),MAX(0,-I91),"")</x:f>
        <x:v>0</x:v>
      </x:c>
      <x:c r="L91" s="40" t="n">
        <x:f>IF(AND($E$4,$B91&lt;='Plan'!$C$25),IF($B91&lt;'Plan'!$C$25,K91,0),"")</x:f>
        <x:v>0</x:v>
      </x:c>
      <x:c r="M91" s="40" t="n">
        <x:f>IF(AND($E$4,$B91&lt;='Plan'!$C$25),IF($E$18="Funded",IF($B91='Plan'!$C$25,$E$16,I91+K91),"n.a."),"")</x:f>
        <x:v>4000000</x:v>
      </x:c>
    </x:row>
    <x:row r="92" ht="22" customHeight="1">
      <x:c r="B92" s="39" t="n">
        <x:v>66</x:v>
      </x:c>
      <x:c r="C92" s="40" t="n">
        <x:f>IF(AND($E$4,$B92&lt;='Plan'!$C$25),SUMIFS('Plan'!$F$32:$F$34,'Plan'!$C$32:$C$34,$B92),"")</x:f>
        <x:v>0</x:v>
      </x:c>
      <x:c r="D92" s="40" t="n">
        <x:f>IF(AND($E$4,$B92&lt;='Plan'!$C$25),SUMIFS('Plan'!$G$32:$G$34,'Plan'!$E$32:$E$34,$B92),"")</x:f>
        <x:v>0</x:v>
      </x:c>
      <x:c r="E92" s="40" t="n">
        <x:f>IF(AND($E$4,$B92&lt;='Plan'!$C$25),SUMIFS('Plan'!$H$32:$H$34,'Plan'!$E$32:$E$34,$B92),"")</x:f>
        <x:v>0</x:v>
      </x:c>
      <x:c r="F92" s="40" t="n">
        <x:f>IF(AND($E$4,$B92&lt;='Plan'!$C$25),D92-E92,"")</x:f>
        <x:v>0</x:v>
      </x:c>
      <x:c r="G92" s="40" t="n">
        <x:f>IF(AND($E$4,$B92&lt;='Plan'!$C$25),I91,"")</x:f>
        <x:v>4000000</x:v>
      </x:c>
      <x:c r="H92" s="40" t="n">
        <x:f>IF(AND($E$4,$B92&lt;='Plan'!$C$25),IF('Plan'!$C$26="Receipts first",G92+F92,G92-C92),"")</x:f>
        <x:v>4000000</x:v>
      </x:c>
      <x:c r="I92" s="40" t="n">
        <x:f>IF(AND($E$4,$B92&lt;='Plan'!$C$25),G92+F92-C92,"")</x:f>
        <x:v>4000000</x:v>
      </x:c>
      <x:c r="J92" s="40" t="n">
        <x:f>IF(AND($E$4,$B92&lt;='Plan'!$C$25),MAX(0,-MIN(G92,H92,I92)),"")</x:f>
        <x:v>0</x:v>
      </x:c>
      <x:c r="K92" s="40" t="n">
        <x:f>IF(AND($E$4,$B92&lt;='Plan'!$C$25),MAX(0,-I92),"")</x:f>
        <x:v>0</x:v>
      </x:c>
      <x:c r="L92" s="40" t="n">
        <x:f>IF(AND($E$4,$B92&lt;='Plan'!$C$25),IF($B92&lt;'Plan'!$C$25,K92,0),"")</x:f>
        <x:v>0</x:v>
      </x:c>
      <x:c r="M92" s="40" t="n">
        <x:f>IF(AND($E$4,$B92&lt;='Plan'!$C$25),IF($E$18="Funded",IF($B92='Plan'!$C$25,$E$16,I92+K92),"n.a."),"")</x:f>
        <x:v>4000000</x:v>
      </x:c>
    </x:row>
    <x:row r="93" ht="22" customHeight="1">
      <x:c r="B93" s="39" t="n">
        <x:v>67</x:v>
      </x:c>
      <x:c r="C93" s="40" t="n">
        <x:f>IF(AND($E$4,$B93&lt;='Plan'!$C$25),SUMIFS('Plan'!$F$32:$F$34,'Plan'!$C$32:$C$34,$B93),"")</x:f>
        <x:v>0</x:v>
      </x:c>
      <x:c r="D93" s="40" t="n">
        <x:f>IF(AND($E$4,$B93&lt;='Plan'!$C$25),SUMIFS('Plan'!$G$32:$G$34,'Plan'!$E$32:$E$34,$B93),"")</x:f>
        <x:v>0</x:v>
      </x:c>
      <x:c r="E93" s="40" t="n">
        <x:f>IF(AND($E$4,$B93&lt;='Plan'!$C$25),SUMIFS('Plan'!$H$32:$H$34,'Plan'!$E$32:$E$34,$B93),"")</x:f>
        <x:v>0</x:v>
      </x:c>
      <x:c r="F93" s="40" t="n">
        <x:f>IF(AND($E$4,$B93&lt;='Plan'!$C$25),D93-E93,"")</x:f>
        <x:v>0</x:v>
      </x:c>
      <x:c r="G93" s="40" t="n">
        <x:f>IF(AND($E$4,$B93&lt;='Plan'!$C$25),I92,"")</x:f>
        <x:v>4000000</x:v>
      </x:c>
      <x:c r="H93" s="40" t="n">
        <x:f>IF(AND($E$4,$B93&lt;='Plan'!$C$25),IF('Plan'!$C$26="Receipts first",G93+F93,G93-C93),"")</x:f>
        <x:v>4000000</x:v>
      </x:c>
      <x:c r="I93" s="40" t="n">
        <x:f>IF(AND($E$4,$B93&lt;='Plan'!$C$25),G93+F93-C93,"")</x:f>
        <x:v>4000000</x:v>
      </x:c>
      <x:c r="J93" s="40" t="n">
        <x:f>IF(AND($E$4,$B93&lt;='Plan'!$C$25),MAX(0,-MIN(G93,H93,I93)),"")</x:f>
        <x:v>0</x:v>
      </x:c>
      <x:c r="K93" s="40" t="n">
        <x:f>IF(AND($E$4,$B93&lt;='Plan'!$C$25),MAX(0,-I93),"")</x:f>
        <x:v>0</x:v>
      </x:c>
      <x:c r="L93" s="40" t="n">
        <x:f>IF(AND($E$4,$B93&lt;='Plan'!$C$25),IF($B93&lt;'Plan'!$C$25,K93,0),"")</x:f>
        <x:v>0</x:v>
      </x:c>
      <x:c r="M93" s="40" t="n">
        <x:f>IF(AND($E$4,$B93&lt;='Plan'!$C$25),IF($E$18="Funded",IF($B93='Plan'!$C$25,$E$16,I93+K93),"n.a."),"")</x:f>
        <x:v>4000000</x:v>
      </x:c>
    </x:row>
    <x:row r="94" ht="22" customHeight="1">
      <x:c r="B94" s="39" t="n">
        <x:v>68</x:v>
      </x:c>
      <x:c r="C94" s="40" t="n">
        <x:f>IF(AND($E$4,$B94&lt;='Plan'!$C$25),SUMIFS('Plan'!$F$32:$F$34,'Plan'!$C$32:$C$34,$B94),"")</x:f>
        <x:v>0</x:v>
      </x:c>
      <x:c r="D94" s="40" t="n">
        <x:f>IF(AND($E$4,$B94&lt;='Plan'!$C$25),SUMIFS('Plan'!$G$32:$G$34,'Plan'!$E$32:$E$34,$B94),"")</x:f>
        <x:v>0</x:v>
      </x:c>
      <x:c r="E94" s="40" t="n">
        <x:f>IF(AND($E$4,$B94&lt;='Plan'!$C$25),SUMIFS('Plan'!$H$32:$H$34,'Plan'!$E$32:$E$34,$B94),"")</x:f>
        <x:v>0</x:v>
      </x:c>
      <x:c r="F94" s="40" t="n">
        <x:f>IF(AND($E$4,$B94&lt;='Plan'!$C$25),D94-E94,"")</x:f>
        <x:v>0</x:v>
      </x:c>
      <x:c r="G94" s="40" t="n">
        <x:f>IF(AND($E$4,$B94&lt;='Plan'!$C$25),I93,"")</x:f>
        <x:v>4000000</x:v>
      </x:c>
      <x:c r="H94" s="40" t="n">
        <x:f>IF(AND($E$4,$B94&lt;='Plan'!$C$25),IF('Plan'!$C$26="Receipts first",G94+F94,G94-C94),"")</x:f>
        <x:v>4000000</x:v>
      </x:c>
      <x:c r="I94" s="40" t="n">
        <x:f>IF(AND($E$4,$B94&lt;='Plan'!$C$25),G94+F94-C94,"")</x:f>
        <x:v>4000000</x:v>
      </x:c>
      <x:c r="J94" s="40" t="n">
        <x:f>IF(AND($E$4,$B94&lt;='Plan'!$C$25),MAX(0,-MIN(G94,H94,I94)),"")</x:f>
        <x:v>0</x:v>
      </x:c>
      <x:c r="K94" s="40" t="n">
        <x:f>IF(AND($E$4,$B94&lt;='Plan'!$C$25),MAX(0,-I94),"")</x:f>
        <x:v>0</x:v>
      </x:c>
      <x:c r="L94" s="40" t="n">
        <x:f>IF(AND($E$4,$B94&lt;='Plan'!$C$25),IF($B94&lt;'Plan'!$C$25,K94,0),"")</x:f>
        <x:v>0</x:v>
      </x:c>
      <x:c r="M94" s="40" t="n">
        <x:f>IF(AND($E$4,$B94&lt;='Plan'!$C$25),IF($E$18="Funded",IF($B94='Plan'!$C$25,$E$16,I94+K94),"n.a."),"")</x:f>
        <x:v>4000000</x:v>
      </x:c>
    </x:row>
    <x:row r="95" ht="22" customHeight="1">
      <x:c r="B95" s="39" t="n">
        <x:v>69</x:v>
      </x:c>
      <x:c r="C95" s="40" t="n">
        <x:f>IF(AND($E$4,$B95&lt;='Plan'!$C$25),SUMIFS('Plan'!$F$32:$F$34,'Plan'!$C$32:$C$34,$B95),"")</x:f>
        <x:v>0</x:v>
      </x:c>
      <x:c r="D95" s="40" t="n">
        <x:f>IF(AND($E$4,$B95&lt;='Plan'!$C$25),SUMIFS('Plan'!$G$32:$G$34,'Plan'!$E$32:$E$34,$B95),"")</x:f>
        <x:v>0</x:v>
      </x:c>
      <x:c r="E95" s="40" t="n">
        <x:f>IF(AND($E$4,$B95&lt;='Plan'!$C$25),SUMIFS('Plan'!$H$32:$H$34,'Plan'!$E$32:$E$34,$B95),"")</x:f>
        <x:v>0</x:v>
      </x:c>
      <x:c r="F95" s="40" t="n">
        <x:f>IF(AND($E$4,$B95&lt;='Plan'!$C$25),D95-E95,"")</x:f>
        <x:v>0</x:v>
      </x:c>
      <x:c r="G95" s="40" t="n">
        <x:f>IF(AND($E$4,$B95&lt;='Plan'!$C$25),I94,"")</x:f>
        <x:v>4000000</x:v>
      </x:c>
      <x:c r="H95" s="40" t="n">
        <x:f>IF(AND($E$4,$B95&lt;='Plan'!$C$25),IF('Plan'!$C$26="Receipts first",G95+F95,G95-C95),"")</x:f>
        <x:v>4000000</x:v>
      </x:c>
      <x:c r="I95" s="40" t="n">
        <x:f>IF(AND($E$4,$B95&lt;='Plan'!$C$25),G95+F95-C95,"")</x:f>
        <x:v>4000000</x:v>
      </x:c>
      <x:c r="J95" s="40" t="n">
        <x:f>IF(AND($E$4,$B95&lt;='Plan'!$C$25),MAX(0,-MIN(G95,H95,I95)),"")</x:f>
        <x:v>0</x:v>
      </x:c>
      <x:c r="K95" s="40" t="n">
        <x:f>IF(AND($E$4,$B95&lt;='Plan'!$C$25),MAX(0,-I95),"")</x:f>
        <x:v>0</x:v>
      </x:c>
      <x:c r="L95" s="40" t="n">
        <x:f>IF(AND($E$4,$B95&lt;='Plan'!$C$25),IF($B95&lt;'Plan'!$C$25,K95,0),"")</x:f>
        <x:v>0</x:v>
      </x:c>
      <x:c r="M95" s="40" t="n">
        <x:f>IF(AND($E$4,$B95&lt;='Plan'!$C$25),IF($E$18="Funded",IF($B95='Plan'!$C$25,$E$16,I95+K95),"n.a."),"")</x:f>
        <x:v>4000000</x:v>
      </x:c>
    </x:row>
    <x:row r="96" ht="22" customHeight="1">
      <x:c r="B96" s="39" t="n">
        <x:v>70</x:v>
      </x:c>
      <x:c r="C96" s="40" t="n">
        <x:f>IF(AND($E$4,$B96&lt;='Plan'!$C$25),SUMIFS('Plan'!$F$32:$F$34,'Plan'!$C$32:$C$34,$B96),"")</x:f>
        <x:v>0</x:v>
      </x:c>
      <x:c r="D96" s="40" t="n">
        <x:f>IF(AND($E$4,$B96&lt;='Plan'!$C$25),SUMIFS('Plan'!$G$32:$G$34,'Plan'!$E$32:$E$34,$B96),"")</x:f>
        <x:v>0</x:v>
      </x:c>
      <x:c r="E96" s="40" t="n">
        <x:f>IF(AND($E$4,$B96&lt;='Plan'!$C$25),SUMIFS('Plan'!$H$32:$H$34,'Plan'!$E$32:$E$34,$B96),"")</x:f>
        <x:v>0</x:v>
      </x:c>
      <x:c r="F96" s="40" t="n">
        <x:f>IF(AND($E$4,$B96&lt;='Plan'!$C$25),D96-E96,"")</x:f>
        <x:v>0</x:v>
      </x:c>
      <x:c r="G96" s="40" t="n">
        <x:f>IF(AND($E$4,$B96&lt;='Plan'!$C$25),I95,"")</x:f>
        <x:v>4000000</x:v>
      </x:c>
      <x:c r="H96" s="40" t="n">
        <x:f>IF(AND($E$4,$B96&lt;='Plan'!$C$25),IF('Plan'!$C$26="Receipts first",G96+F96,G96-C96),"")</x:f>
        <x:v>4000000</x:v>
      </x:c>
      <x:c r="I96" s="40" t="n">
        <x:f>IF(AND($E$4,$B96&lt;='Plan'!$C$25),G96+F96-C96,"")</x:f>
        <x:v>4000000</x:v>
      </x:c>
      <x:c r="J96" s="40" t="n">
        <x:f>IF(AND($E$4,$B96&lt;='Plan'!$C$25),MAX(0,-MIN(G96,H96,I96)),"")</x:f>
        <x:v>0</x:v>
      </x:c>
      <x:c r="K96" s="40" t="n">
        <x:f>IF(AND($E$4,$B96&lt;='Plan'!$C$25),MAX(0,-I96),"")</x:f>
        <x:v>0</x:v>
      </x:c>
      <x:c r="L96" s="40" t="n">
        <x:f>IF(AND($E$4,$B96&lt;='Plan'!$C$25),IF($B96&lt;'Plan'!$C$25,K96,0),"")</x:f>
        <x:v>0</x:v>
      </x:c>
      <x:c r="M96" s="40" t="n">
        <x:f>IF(AND($E$4,$B96&lt;='Plan'!$C$25),IF($E$18="Funded",IF($B96='Plan'!$C$25,$E$16,I96+K96),"n.a."),"")</x:f>
        <x:v>4000000</x:v>
      </x:c>
    </x:row>
    <x:row r="97" ht="22" customHeight="1">
      <x:c r="B97" s="39" t="n">
        <x:v>71</x:v>
      </x:c>
      <x:c r="C97" s="40" t="n">
        <x:f>IF(AND($E$4,$B97&lt;='Plan'!$C$25),SUMIFS('Plan'!$F$32:$F$34,'Plan'!$C$32:$C$34,$B97),"")</x:f>
        <x:v>0</x:v>
      </x:c>
      <x:c r="D97" s="40" t="n">
        <x:f>IF(AND($E$4,$B97&lt;='Plan'!$C$25),SUMIFS('Plan'!$G$32:$G$34,'Plan'!$E$32:$E$34,$B97),"")</x:f>
        <x:v>0</x:v>
      </x:c>
      <x:c r="E97" s="40" t="n">
        <x:f>IF(AND($E$4,$B97&lt;='Plan'!$C$25),SUMIFS('Plan'!$H$32:$H$34,'Plan'!$E$32:$E$34,$B97),"")</x:f>
        <x:v>0</x:v>
      </x:c>
      <x:c r="F97" s="40" t="n">
        <x:f>IF(AND($E$4,$B97&lt;='Plan'!$C$25),D97-E97,"")</x:f>
        <x:v>0</x:v>
      </x:c>
      <x:c r="G97" s="40" t="n">
        <x:f>IF(AND($E$4,$B97&lt;='Plan'!$C$25),I96,"")</x:f>
        <x:v>4000000</x:v>
      </x:c>
      <x:c r="H97" s="40" t="n">
        <x:f>IF(AND($E$4,$B97&lt;='Plan'!$C$25),IF('Plan'!$C$26="Receipts first",G97+F97,G97-C97),"")</x:f>
        <x:v>4000000</x:v>
      </x:c>
      <x:c r="I97" s="40" t="n">
        <x:f>IF(AND($E$4,$B97&lt;='Plan'!$C$25),G97+F97-C97,"")</x:f>
        <x:v>4000000</x:v>
      </x:c>
      <x:c r="J97" s="40" t="n">
        <x:f>IF(AND($E$4,$B97&lt;='Plan'!$C$25),MAX(0,-MIN(G97,H97,I97)),"")</x:f>
        <x:v>0</x:v>
      </x:c>
      <x:c r="K97" s="40" t="n">
        <x:f>IF(AND($E$4,$B97&lt;='Plan'!$C$25),MAX(0,-I97),"")</x:f>
        <x:v>0</x:v>
      </x:c>
      <x:c r="L97" s="40" t="n">
        <x:f>IF(AND($E$4,$B97&lt;='Plan'!$C$25),IF($B97&lt;'Plan'!$C$25,K97,0),"")</x:f>
        <x:v>0</x:v>
      </x:c>
      <x:c r="M97" s="40" t="n">
        <x:f>IF(AND($E$4,$B97&lt;='Plan'!$C$25),IF($E$18="Funded",IF($B97='Plan'!$C$25,$E$16,I97+K97),"n.a."),"")</x:f>
        <x:v>4000000</x:v>
      </x:c>
    </x:row>
    <x:row r="98" ht="22" customHeight="1">
      <x:c r="B98" s="39" t="n">
        <x:v>72</x:v>
      </x:c>
      <x:c r="C98" s="40" t="n">
        <x:f>IF(AND($E$4,$B98&lt;='Plan'!$C$25),SUMIFS('Plan'!$F$32:$F$34,'Plan'!$C$32:$C$34,$B98),"")</x:f>
        <x:v>0</x:v>
      </x:c>
      <x:c r="D98" s="40" t="n">
        <x:f>IF(AND($E$4,$B98&lt;='Plan'!$C$25),SUMIFS('Plan'!$G$32:$G$34,'Plan'!$E$32:$E$34,$B98),"")</x:f>
        <x:v>0</x:v>
      </x:c>
      <x:c r="E98" s="40" t="n">
        <x:f>IF(AND($E$4,$B98&lt;='Plan'!$C$25),SUMIFS('Plan'!$H$32:$H$34,'Plan'!$E$32:$E$34,$B98),"")</x:f>
        <x:v>0</x:v>
      </x:c>
      <x:c r="F98" s="40" t="n">
        <x:f>IF(AND($E$4,$B98&lt;='Plan'!$C$25),D98-E98,"")</x:f>
        <x:v>0</x:v>
      </x:c>
      <x:c r="G98" s="40" t="n">
        <x:f>IF(AND($E$4,$B98&lt;='Plan'!$C$25),I97,"")</x:f>
        <x:v>4000000</x:v>
      </x:c>
      <x:c r="H98" s="40" t="n">
        <x:f>IF(AND($E$4,$B98&lt;='Plan'!$C$25),IF('Plan'!$C$26="Receipts first",G98+F98,G98-C98),"")</x:f>
        <x:v>4000000</x:v>
      </x:c>
      <x:c r="I98" s="40" t="n">
        <x:f>IF(AND($E$4,$B98&lt;='Plan'!$C$25),G98+F98-C98,"")</x:f>
        <x:v>4000000</x:v>
      </x:c>
      <x:c r="J98" s="40" t="n">
        <x:f>IF(AND($E$4,$B98&lt;='Plan'!$C$25),MAX(0,-MIN(G98,H98,I98)),"")</x:f>
        <x:v>0</x:v>
      </x:c>
      <x:c r="K98" s="40" t="n">
        <x:f>IF(AND($E$4,$B98&lt;='Plan'!$C$25),MAX(0,-I98),"")</x:f>
        <x:v>0</x:v>
      </x:c>
      <x:c r="L98" s="40" t="n">
        <x:f>IF(AND($E$4,$B98&lt;='Plan'!$C$25),IF($B98&lt;'Plan'!$C$25,K98,0),"")</x:f>
        <x:v>0</x:v>
      </x:c>
      <x:c r="M98" s="40" t="n">
        <x:f>IF(AND($E$4,$B98&lt;='Plan'!$C$25),IF($E$18="Funded",IF($B98='Plan'!$C$25,$E$16,I98+K98),"n.a."),"")</x:f>
        <x:v>4000000</x:v>
      </x:c>
    </x:row>
    <x:row r="99" ht="22" customHeight="1">
      <x:c r="B99" s="39" t="n">
        <x:v>73</x:v>
      </x:c>
      <x:c r="C99" s="40" t="n">
        <x:f>IF(AND($E$4,$B99&lt;='Plan'!$C$25),SUMIFS('Plan'!$F$32:$F$34,'Plan'!$C$32:$C$34,$B99),"")</x:f>
        <x:v>0</x:v>
      </x:c>
      <x:c r="D99" s="40" t="n">
        <x:f>IF(AND($E$4,$B99&lt;='Plan'!$C$25),SUMIFS('Plan'!$G$32:$G$34,'Plan'!$E$32:$E$34,$B99),"")</x:f>
        <x:v>0</x:v>
      </x:c>
      <x:c r="E99" s="40" t="n">
        <x:f>IF(AND($E$4,$B99&lt;='Plan'!$C$25),SUMIFS('Plan'!$H$32:$H$34,'Plan'!$E$32:$E$34,$B99),"")</x:f>
        <x:v>0</x:v>
      </x:c>
      <x:c r="F99" s="40" t="n">
        <x:f>IF(AND($E$4,$B99&lt;='Plan'!$C$25),D99-E99,"")</x:f>
        <x:v>0</x:v>
      </x:c>
      <x:c r="G99" s="40" t="n">
        <x:f>IF(AND($E$4,$B99&lt;='Plan'!$C$25),I98,"")</x:f>
        <x:v>4000000</x:v>
      </x:c>
      <x:c r="H99" s="40" t="n">
        <x:f>IF(AND($E$4,$B99&lt;='Plan'!$C$25),IF('Plan'!$C$26="Receipts first",G99+F99,G99-C99),"")</x:f>
        <x:v>4000000</x:v>
      </x:c>
      <x:c r="I99" s="40" t="n">
        <x:f>IF(AND($E$4,$B99&lt;='Plan'!$C$25),G99+F99-C99,"")</x:f>
        <x:v>4000000</x:v>
      </x:c>
      <x:c r="J99" s="40" t="n">
        <x:f>IF(AND($E$4,$B99&lt;='Plan'!$C$25),MAX(0,-MIN(G99,H99,I99)),"")</x:f>
        <x:v>0</x:v>
      </x:c>
      <x:c r="K99" s="40" t="n">
        <x:f>IF(AND($E$4,$B99&lt;='Plan'!$C$25),MAX(0,-I99),"")</x:f>
        <x:v>0</x:v>
      </x:c>
      <x:c r="L99" s="40" t="n">
        <x:f>IF(AND($E$4,$B99&lt;='Plan'!$C$25),IF($B99&lt;'Plan'!$C$25,K99,0),"")</x:f>
        <x:v>0</x:v>
      </x:c>
      <x:c r="M99" s="40" t="n">
        <x:f>IF(AND($E$4,$B99&lt;='Plan'!$C$25),IF($E$18="Funded",IF($B99='Plan'!$C$25,$E$16,I99+K99),"n.a."),"")</x:f>
        <x:v>4000000</x:v>
      </x:c>
    </x:row>
    <x:row r="100" ht="22" customHeight="1">
      <x:c r="B100" s="39" t="n">
        <x:v>74</x:v>
      </x:c>
      <x:c r="C100" s="40" t="n">
        <x:f>IF(AND($E$4,$B100&lt;='Plan'!$C$25),SUMIFS('Plan'!$F$32:$F$34,'Plan'!$C$32:$C$34,$B100),"")</x:f>
        <x:v>0</x:v>
      </x:c>
      <x:c r="D100" s="40" t="n">
        <x:f>IF(AND($E$4,$B100&lt;='Plan'!$C$25),SUMIFS('Plan'!$G$32:$G$34,'Plan'!$E$32:$E$34,$B100),"")</x:f>
        <x:v>0</x:v>
      </x:c>
      <x:c r="E100" s="40" t="n">
        <x:f>IF(AND($E$4,$B100&lt;='Plan'!$C$25),SUMIFS('Plan'!$H$32:$H$34,'Plan'!$E$32:$E$34,$B100),"")</x:f>
        <x:v>0</x:v>
      </x:c>
      <x:c r="F100" s="40" t="n">
        <x:f>IF(AND($E$4,$B100&lt;='Plan'!$C$25),D100-E100,"")</x:f>
        <x:v>0</x:v>
      </x:c>
      <x:c r="G100" s="40" t="n">
        <x:f>IF(AND($E$4,$B100&lt;='Plan'!$C$25),I99,"")</x:f>
        <x:v>4000000</x:v>
      </x:c>
      <x:c r="H100" s="40" t="n">
        <x:f>IF(AND($E$4,$B100&lt;='Plan'!$C$25),IF('Plan'!$C$26="Receipts first",G100+F100,G100-C100),"")</x:f>
        <x:v>4000000</x:v>
      </x:c>
      <x:c r="I100" s="40" t="n">
        <x:f>IF(AND($E$4,$B100&lt;='Plan'!$C$25),G100+F100-C100,"")</x:f>
        <x:v>4000000</x:v>
      </x:c>
      <x:c r="J100" s="40" t="n">
        <x:f>IF(AND($E$4,$B100&lt;='Plan'!$C$25),MAX(0,-MIN(G100,H100,I100)),"")</x:f>
        <x:v>0</x:v>
      </x:c>
      <x:c r="K100" s="40" t="n">
        <x:f>IF(AND($E$4,$B100&lt;='Plan'!$C$25),MAX(0,-I100),"")</x:f>
        <x:v>0</x:v>
      </x:c>
      <x:c r="L100" s="40" t="n">
        <x:f>IF(AND($E$4,$B100&lt;='Plan'!$C$25),IF($B100&lt;'Plan'!$C$25,K100,0),"")</x:f>
        <x:v>0</x:v>
      </x:c>
      <x:c r="M100" s="40" t="n">
        <x:f>IF(AND($E$4,$B100&lt;='Plan'!$C$25),IF($E$18="Funded",IF($B100='Plan'!$C$25,$E$16,I100+K100),"n.a."),"")</x:f>
        <x:v>4000000</x:v>
      </x:c>
    </x:row>
    <x:row r="101" ht="22" customHeight="1">
      <x:c r="B101" s="39" t="n">
        <x:v>75</x:v>
      </x:c>
      <x:c r="C101" s="40" t="n">
        <x:f>IF(AND($E$4,$B101&lt;='Plan'!$C$25),SUMIFS('Plan'!$F$32:$F$34,'Plan'!$C$32:$C$34,$B101),"")</x:f>
        <x:v>0</x:v>
      </x:c>
      <x:c r="D101" s="40" t="n">
        <x:f>IF(AND($E$4,$B101&lt;='Plan'!$C$25),SUMIFS('Plan'!$G$32:$G$34,'Plan'!$E$32:$E$34,$B101),"")</x:f>
        <x:v>0</x:v>
      </x:c>
      <x:c r="E101" s="40" t="n">
        <x:f>IF(AND($E$4,$B101&lt;='Plan'!$C$25),SUMIFS('Plan'!$H$32:$H$34,'Plan'!$E$32:$E$34,$B101),"")</x:f>
        <x:v>0</x:v>
      </x:c>
      <x:c r="F101" s="40" t="n">
        <x:f>IF(AND($E$4,$B101&lt;='Plan'!$C$25),D101-E101,"")</x:f>
        <x:v>0</x:v>
      </x:c>
      <x:c r="G101" s="40" t="n">
        <x:f>IF(AND($E$4,$B101&lt;='Plan'!$C$25),I100,"")</x:f>
        <x:v>4000000</x:v>
      </x:c>
      <x:c r="H101" s="40" t="n">
        <x:f>IF(AND($E$4,$B101&lt;='Plan'!$C$25),IF('Plan'!$C$26="Receipts first",G101+F101,G101-C101),"")</x:f>
        <x:v>4000000</x:v>
      </x:c>
      <x:c r="I101" s="40" t="n">
        <x:f>IF(AND($E$4,$B101&lt;='Plan'!$C$25),G101+F101-C101,"")</x:f>
        <x:v>4000000</x:v>
      </x:c>
      <x:c r="J101" s="40" t="n">
        <x:f>IF(AND($E$4,$B101&lt;='Plan'!$C$25),MAX(0,-MIN(G101,H101,I101)),"")</x:f>
        <x:v>0</x:v>
      </x:c>
      <x:c r="K101" s="40" t="n">
        <x:f>IF(AND($E$4,$B101&lt;='Plan'!$C$25),MAX(0,-I101),"")</x:f>
        <x:v>0</x:v>
      </x:c>
      <x:c r="L101" s="40" t="n">
        <x:f>IF(AND($E$4,$B101&lt;='Plan'!$C$25),IF($B101&lt;'Plan'!$C$25,K101,0),"")</x:f>
        <x:v>0</x:v>
      </x:c>
      <x:c r="M101" s="40" t="n">
        <x:f>IF(AND($E$4,$B101&lt;='Plan'!$C$25),IF($E$18="Funded",IF($B101='Plan'!$C$25,$E$16,I101+K101),"n.a."),"")</x:f>
        <x:v>4000000</x:v>
      </x:c>
    </x:row>
    <x:row r="102" ht="22" customHeight="1">
      <x:c r="B102" s="39" t="n">
        <x:v>76</x:v>
      </x:c>
      <x:c r="C102" s="40" t="n">
        <x:f>IF(AND($E$4,$B102&lt;='Plan'!$C$25),SUMIFS('Plan'!$F$32:$F$34,'Plan'!$C$32:$C$34,$B102),"")</x:f>
        <x:v>0</x:v>
      </x:c>
      <x:c r="D102" s="40" t="n">
        <x:f>IF(AND($E$4,$B102&lt;='Plan'!$C$25),SUMIFS('Plan'!$G$32:$G$34,'Plan'!$E$32:$E$34,$B102),"")</x:f>
        <x:v>0</x:v>
      </x:c>
      <x:c r="E102" s="40" t="n">
        <x:f>IF(AND($E$4,$B102&lt;='Plan'!$C$25),SUMIFS('Plan'!$H$32:$H$34,'Plan'!$E$32:$E$34,$B102),"")</x:f>
        <x:v>0</x:v>
      </x:c>
      <x:c r="F102" s="40" t="n">
        <x:f>IF(AND($E$4,$B102&lt;='Plan'!$C$25),D102-E102,"")</x:f>
        <x:v>0</x:v>
      </x:c>
      <x:c r="G102" s="40" t="n">
        <x:f>IF(AND($E$4,$B102&lt;='Plan'!$C$25),I101,"")</x:f>
        <x:v>4000000</x:v>
      </x:c>
      <x:c r="H102" s="40" t="n">
        <x:f>IF(AND($E$4,$B102&lt;='Plan'!$C$25),IF('Plan'!$C$26="Receipts first",G102+F102,G102-C102),"")</x:f>
        <x:v>4000000</x:v>
      </x:c>
      <x:c r="I102" s="40" t="n">
        <x:f>IF(AND($E$4,$B102&lt;='Plan'!$C$25),G102+F102-C102,"")</x:f>
        <x:v>4000000</x:v>
      </x:c>
      <x:c r="J102" s="40" t="n">
        <x:f>IF(AND($E$4,$B102&lt;='Plan'!$C$25),MAX(0,-MIN(G102,H102,I102)),"")</x:f>
        <x:v>0</x:v>
      </x:c>
      <x:c r="K102" s="40" t="n">
        <x:f>IF(AND($E$4,$B102&lt;='Plan'!$C$25),MAX(0,-I102),"")</x:f>
        <x:v>0</x:v>
      </x:c>
      <x:c r="L102" s="40" t="n">
        <x:f>IF(AND($E$4,$B102&lt;='Plan'!$C$25),IF($B102&lt;'Plan'!$C$25,K102,0),"")</x:f>
        <x:v>0</x:v>
      </x:c>
      <x:c r="M102" s="40" t="n">
        <x:f>IF(AND($E$4,$B102&lt;='Plan'!$C$25),IF($E$18="Funded",IF($B102='Plan'!$C$25,$E$16,I102+K102),"n.a."),"")</x:f>
        <x:v>4000000</x:v>
      </x:c>
    </x:row>
    <x:row r="103" ht="22" customHeight="1">
      <x:c r="B103" s="39" t="n">
        <x:v>77</x:v>
      </x:c>
      <x:c r="C103" s="40" t="n">
        <x:f>IF(AND($E$4,$B103&lt;='Plan'!$C$25),SUMIFS('Plan'!$F$32:$F$34,'Plan'!$C$32:$C$34,$B103),"")</x:f>
        <x:v>0</x:v>
      </x:c>
      <x:c r="D103" s="40" t="n">
        <x:f>IF(AND($E$4,$B103&lt;='Plan'!$C$25),SUMIFS('Plan'!$G$32:$G$34,'Plan'!$E$32:$E$34,$B103),"")</x:f>
        <x:v>0</x:v>
      </x:c>
      <x:c r="E103" s="40" t="n">
        <x:f>IF(AND($E$4,$B103&lt;='Plan'!$C$25),SUMIFS('Plan'!$H$32:$H$34,'Plan'!$E$32:$E$34,$B103),"")</x:f>
        <x:v>0</x:v>
      </x:c>
      <x:c r="F103" s="40" t="n">
        <x:f>IF(AND($E$4,$B103&lt;='Plan'!$C$25),D103-E103,"")</x:f>
        <x:v>0</x:v>
      </x:c>
      <x:c r="G103" s="40" t="n">
        <x:f>IF(AND($E$4,$B103&lt;='Plan'!$C$25),I102,"")</x:f>
        <x:v>4000000</x:v>
      </x:c>
      <x:c r="H103" s="40" t="n">
        <x:f>IF(AND($E$4,$B103&lt;='Plan'!$C$25),IF('Plan'!$C$26="Receipts first",G103+F103,G103-C103),"")</x:f>
        <x:v>4000000</x:v>
      </x:c>
      <x:c r="I103" s="40" t="n">
        <x:f>IF(AND($E$4,$B103&lt;='Plan'!$C$25),G103+F103-C103,"")</x:f>
        <x:v>4000000</x:v>
      </x:c>
      <x:c r="J103" s="40" t="n">
        <x:f>IF(AND($E$4,$B103&lt;='Plan'!$C$25),MAX(0,-MIN(G103,H103,I103)),"")</x:f>
        <x:v>0</x:v>
      </x:c>
      <x:c r="K103" s="40" t="n">
        <x:f>IF(AND($E$4,$B103&lt;='Plan'!$C$25),MAX(0,-I103),"")</x:f>
        <x:v>0</x:v>
      </x:c>
      <x:c r="L103" s="40" t="n">
        <x:f>IF(AND($E$4,$B103&lt;='Plan'!$C$25),IF($B103&lt;'Plan'!$C$25,K103,0),"")</x:f>
        <x:v>0</x:v>
      </x:c>
      <x:c r="M103" s="40" t="n">
        <x:f>IF(AND($E$4,$B103&lt;='Plan'!$C$25),IF($E$18="Funded",IF($B103='Plan'!$C$25,$E$16,I103+K103),"n.a."),"")</x:f>
        <x:v>4000000</x:v>
      </x:c>
    </x:row>
    <x:row r="104" ht="22" customHeight="1">
      <x:c r="B104" s="39" t="n">
        <x:v>78</x:v>
      </x:c>
      <x:c r="C104" s="40" t="n">
        <x:f>IF(AND($E$4,$B104&lt;='Plan'!$C$25),SUMIFS('Plan'!$F$32:$F$34,'Plan'!$C$32:$C$34,$B104),"")</x:f>
        <x:v>0</x:v>
      </x:c>
      <x:c r="D104" s="40" t="n">
        <x:f>IF(AND($E$4,$B104&lt;='Plan'!$C$25),SUMIFS('Plan'!$G$32:$G$34,'Plan'!$E$32:$E$34,$B104),"")</x:f>
        <x:v>0</x:v>
      </x:c>
      <x:c r="E104" s="40" t="n">
        <x:f>IF(AND($E$4,$B104&lt;='Plan'!$C$25),SUMIFS('Plan'!$H$32:$H$34,'Plan'!$E$32:$E$34,$B104),"")</x:f>
        <x:v>0</x:v>
      </x:c>
      <x:c r="F104" s="40" t="n">
        <x:f>IF(AND($E$4,$B104&lt;='Plan'!$C$25),D104-E104,"")</x:f>
        <x:v>0</x:v>
      </x:c>
      <x:c r="G104" s="40" t="n">
        <x:f>IF(AND($E$4,$B104&lt;='Plan'!$C$25),I103,"")</x:f>
        <x:v>4000000</x:v>
      </x:c>
      <x:c r="H104" s="40" t="n">
        <x:f>IF(AND($E$4,$B104&lt;='Plan'!$C$25),IF('Plan'!$C$26="Receipts first",G104+F104,G104-C104),"")</x:f>
        <x:v>4000000</x:v>
      </x:c>
      <x:c r="I104" s="40" t="n">
        <x:f>IF(AND($E$4,$B104&lt;='Plan'!$C$25),G104+F104-C104,"")</x:f>
        <x:v>4000000</x:v>
      </x:c>
      <x:c r="J104" s="40" t="n">
        <x:f>IF(AND($E$4,$B104&lt;='Plan'!$C$25),MAX(0,-MIN(G104,H104,I104)),"")</x:f>
        <x:v>0</x:v>
      </x:c>
      <x:c r="K104" s="40" t="n">
        <x:f>IF(AND($E$4,$B104&lt;='Plan'!$C$25),MAX(0,-I104),"")</x:f>
        <x:v>0</x:v>
      </x:c>
      <x:c r="L104" s="40" t="n">
        <x:f>IF(AND($E$4,$B104&lt;='Plan'!$C$25),IF($B104&lt;'Plan'!$C$25,K104,0),"")</x:f>
        <x:v>0</x:v>
      </x:c>
      <x:c r="M104" s="40" t="n">
        <x:f>IF(AND($E$4,$B104&lt;='Plan'!$C$25),IF($E$18="Funded",IF($B104='Plan'!$C$25,$E$16,I104+K104),"n.a."),"")</x:f>
        <x:v>4000000</x:v>
      </x:c>
    </x:row>
    <x:row r="105" ht="22" customHeight="1">
      <x:c r="B105" s="39" t="n">
        <x:v>79</x:v>
      </x:c>
      <x:c r="C105" s="40" t="n">
        <x:f>IF(AND($E$4,$B105&lt;='Plan'!$C$25),SUMIFS('Plan'!$F$32:$F$34,'Plan'!$C$32:$C$34,$B105),"")</x:f>
        <x:v>0</x:v>
      </x:c>
      <x:c r="D105" s="40" t="n">
        <x:f>IF(AND($E$4,$B105&lt;='Plan'!$C$25),SUMIFS('Plan'!$G$32:$G$34,'Plan'!$E$32:$E$34,$B105),"")</x:f>
        <x:v>0</x:v>
      </x:c>
      <x:c r="E105" s="40" t="n">
        <x:f>IF(AND($E$4,$B105&lt;='Plan'!$C$25),SUMIFS('Plan'!$H$32:$H$34,'Plan'!$E$32:$E$34,$B105),"")</x:f>
        <x:v>0</x:v>
      </x:c>
      <x:c r="F105" s="40" t="n">
        <x:f>IF(AND($E$4,$B105&lt;='Plan'!$C$25),D105-E105,"")</x:f>
        <x:v>0</x:v>
      </x:c>
      <x:c r="G105" s="40" t="n">
        <x:f>IF(AND($E$4,$B105&lt;='Plan'!$C$25),I104,"")</x:f>
        <x:v>4000000</x:v>
      </x:c>
      <x:c r="H105" s="40" t="n">
        <x:f>IF(AND($E$4,$B105&lt;='Plan'!$C$25),IF('Plan'!$C$26="Receipts first",G105+F105,G105-C105),"")</x:f>
        <x:v>4000000</x:v>
      </x:c>
      <x:c r="I105" s="40" t="n">
        <x:f>IF(AND($E$4,$B105&lt;='Plan'!$C$25),G105+F105-C105,"")</x:f>
        <x:v>4000000</x:v>
      </x:c>
      <x:c r="J105" s="40" t="n">
        <x:f>IF(AND($E$4,$B105&lt;='Plan'!$C$25),MAX(0,-MIN(G105,H105,I105)),"")</x:f>
        <x:v>0</x:v>
      </x:c>
      <x:c r="K105" s="40" t="n">
        <x:f>IF(AND($E$4,$B105&lt;='Plan'!$C$25),MAX(0,-I105),"")</x:f>
        <x:v>0</x:v>
      </x:c>
      <x:c r="L105" s="40" t="n">
        <x:f>IF(AND($E$4,$B105&lt;='Plan'!$C$25),IF($B105&lt;'Plan'!$C$25,K105,0),"")</x:f>
        <x:v>0</x:v>
      </x:c>
      <x:c r="M105" s="40" t="n">
        <x:f>IF(AND($E$4,$B105&lt;='Plan'!$C$25),IF($E$18="Funded",IF($B105='Plan'!$C$25,$E$16,I105+K105),"n.a."),"")</x:f>
        <x:v>4000000</x:v>
      </x:c>
    </x:row>
    <x:row r="106" ht="22" customHeight="1">
      <x:c r="B106" s="39" t="n">
        <x:v>80</x:v>
      </x:c>
      <x:c r="C106" s="40" t="n">
        <x:f>IF(AND($E$4,$B106&lt;='Plan'!$C$25),SUMIFS('Plan'!$F$32:$F$34,'Plan'!$C$32:$C$34,$B106),"")</x:f>
        <x:v>0</x:v>
      </x:c>
      <x:c r="D106" s="40" t="n">
        <x:f>IF(AND($E$4,$B106&lt;='Plan'!$C$25),SUMIFS('Plan'!$G$32:$G$34,'Plan'!$E$32:$E$34,$B106),"")</x:f>
        <x:v>0</x:v>
      </x:c>
      <x:c r="E106" s="40" t="n">
        <x:f>IF(AND($E$4,$B106&lt;='Plan'!$C$25),SUMIFS('Plan'!$H$32:$H$34,'Plan'!$E$32:$E$34,$B106),"")</x:f>
        <x:v>0</x:v>
      </x:c>
      <x:c r="F106" s="40" t="n">
        <x:f>IF(AND($E$4,$B106&lt;='Plan'!$C$25),D106-E106,"")</x:f>
        <x:v>0</x:v>
      </x:c>
      <x:c r="G106" s="40" t="n">
        <x:f>IF(AND($E$4,$B106&lt;='Plan'!$C$25),I105,"")</x:f>
        <x:v>4000000</x:v>
      </x:c>
      <x:c r="H106" s="40" t="n">
        <x:f>IF(AND($E$4,$B106&lt;='Plan'!$C$25),IF('Plan'!$C$26="Receipts first",G106+F106,G106-C106),"")</x:f>
        <x:v>4000000</x:v>
      </x:c>
      <x:c r="I106" s="40" t="n">
        <x:f>IF(AND($E$4,$B106&lt;='Plan'!$C$25),G106+F106-C106,"")</x:f>
        <x:v>4000000</x:v>
      </x:c>
      <x:c r="J106" s="40" t="n">
        <x:f>IF(AND($E$4,$B106&lt;='Plan'!$C$25),MAX(0,-MIN(G106,H106,I106)),"")</x:f>
        <x:v>0</x:v>
      </x:c>
      <x:c r="K106" s="40" t="n">
        <x:f>IF(AND($E$4,$B106&lt;='Plan'!$C$25),MAX(0,-I106),"")</x:f>
        <x:v>0</x:v>
      </x:c>
      <x:c r="L106" s="40" t="n">
        <x:f>IF(AND($E$4,$B106&lt;='Plan'!$C$25),IF($B106&lt;'Plan'!$C$25,K106,0),"")</x:f>
        <x:v>0</x:v>
      </x:c>
      <x:c r="M106" s="40" t="n">
        <x:f>IF(AND($E$4,$B106&lt;='Plan'!$C$25),IF($E$18="Funded",IF($B106='Plan'!$C$25,$E$16,I106+K106),"n.a."),"")</x:f>
        <x:v>4000000</x:v>
      </x:c>
    </x:row>
    <x:row r="107" ht="22" customHeight="1">
      <x:c r="B107" s="39" t="n">
        <x:v>81</x:v>
      </x:c>
      <x:c r="C107" s="40" t="n">
        <x:f>IF(AND($E$4,$B107&lt;='Plan'!$C$25),SUMIFS('Plan'!$F$32:$F$34,'Plan'!$C$32:$C$34,$B107),"")</x:f>
        <x:v>0</x:v>
      </x:c>
      <x:c r="D107" s="40" t="n">
        <x:f>IF(AND($E$4,$B107&lt;='Plan'!$C$25),SUMIFS('Plan'!$G$32:$G$34,'Plan'!$E$32:$E$34,$B107),"")</x:f>
        <x:v>0</x:v>
      </x:c>
      <x:c r="E107" s="40" t="n">
        <x:f>IF(AND($E$4,$B107&lt;='Plan'!$C$25),SUMIFS('Plan'!$H$32:$H$34,'Plan'!$E$32:$E$34,$B107),"")</x:f>
        <x:v>0</x:v>
      </x:c>
      <x:c r="F107" s="40" t="n">
        <x:f>IF(AND($E$4,$B107&lt;='Plan'!$C$25),D107-E107,"")</x:f>
        <x:v>0</x:v>
      </x:c>
      <x:c r="G107" s="40" t="n">
        <x:f>IF(AND($E$4,$B107&lt;='Plan'!$C$25),I106,"")</x:f>
        <x:v>4000000</x:v>
      </x:c>
      <x:c r="H107" s="40" t="n">
        <x:f>IF(AND($E$4,$B107&lt;='Plan'!$C$25),IF('Plan'!$C$26="Receipts first",G107+F107,G107-C107),"")</x:f>
        <x:v>4000000</x:v>
      </x:c>
      <x:c r="I107" s="40" t="n">
        <x:f>IF(AND($E$4,$B107&lt;='Plan'!$C$25),G107+F107-C107,"")</x:f>
        <x:v>4000000</x:v>
      </x:c>
      <x:c r="J107" s="40" t="n">
        <x:f>IF(AND($E$4,$B107&lt;='Plan'!$C$25),MAX(0,-MIN(G107,H107,I107)),"")</x:f>
        <x:v>0</x:v>
      </x:c>
      <x:c r="K107" s="40" t="n">
        <x:f>IF(AND($E$4,$B107&lt;='Plan'!$C$25),MAX(0,-I107),"")</x:f>
        <x:v>0</x:v>
      </x:c>
      <x:c r="L107" s="40" t="n">
        <x:f>IF(AND($E$4,$B107&lt;='Plan'!$C$25),IF($B107&lt;'Plan'!$C$25,K107,0),"")</x:f>
        <x:v>0</x:v>
      </x:c>
      <x:c r="M107" s="40" t="n">
        <x:f>IF(AND($E$4,$B107&lt;='Plan'!$C$25),IF($E$18="Funded",IF($B107='Plan'!$C$25,$E$16,I107+K107),"n.a."),"")</x:f>
        <x:v>4000000</x:v>
      </x:c>
    </x:row>
    <x:row r="108" ht="22" customHeight="1">
      <x:c r="B108" s="39" t="n">
        <x:v>82</x:v>
      </x:c>
      <x:c r="C108" s="40" t="n">
        <x:f>IF(AND($E$4,$B108&lt;='Plan'!$C$25),SUMIFS('Plan'!$F$32:$F$34,'Plan'!$C$32:$C$34,$B108),"")</x:f>
        <x:v>0</x:v>
      </x:c>
      <x:c r="D108" s="40" t="n">
        <x:f>IF(AND($E$4,$B108&lt;='Plan'!$C$25),SUMIFS('Plan'!$G$32:$G$34,'Plan'!$E$32:$E$34,$B108),"")</x:f>
        <x:v>0</x:v>
      </x:c>
      <x:c r="E108" s="40" t="n">
        <x:f>IF(AND($E$4,$B108&lt;='Plan'!$C$25),SUMIFS('Plan'!$H$32:$H$34,'Plan'!$E$32:$E$34,$B108),"")</x:f>
        <x:v>0</x:v>
      </x:c>
      <x:c r="F108" s="40" t="n">
        <x:f>IF(AND($E$4,$B108&lt;='Plan'!$C$25),D108-E108,"")</x:f>
        <x:v>0</x:v>
      </x:c>
      <x:c r="G108" s="40" t="n">
        <x:f>IF(AND($E$4,$B108&lt;='Plan'!$C$25),I107,"")</x:f>
        <x:v>4000000</x:v>
      </x:c>
      <x:c r="H108" s="40" t="n">
        <x:f>IF(AND($E$4,$B108&lt;='Plan'!$C$25),IF('Plan'!$C$26="Receipts first",G108+F108,G108-C108),"")</x:f>
        <x:v>4000000</x:v>
      </x:c>
      <x:c r="I108" s="40" t="n">
        <x:f>IF(AND($E$4,$B108&lt;='Plan'!$C$25),G108+F108-C108,"")</x:f>
        <x:v>4000000</x:v>
      </x:c>
      <x:c r="J108" s="40" t="n">
        <x:f>IF(AND($E$4,$B108&lt;='Plan'!$C$25),MAX(0,-MIN(G108,H108,I108)),"")</x:f>
        <x:v>0</x:v>
      </x:c>
      <x:c r="K108" s="40" t="n">
        <x:f>IF(AND($E$4,$B108&lt;='Plan'!$C$25),MAX(0,-I108),"")</x:f>
        <x:v>0</x:v>
      </x:c>
      <x:c r="L108" s="40" t="n">
        <x:f>IF(AND($E$4,$B108&lt;='Plan'!$C$25),IF($B108&lt;'Plan'!$C$25,K108,0),"")</x:f>
        <x:v>0</x:v>
      </x:c>
      <x:c r="M108" s="40" t="n">
        <x:f>IF(AND($E$4,$B108&lt;='Plan'!$C$25),IF($E$18="Funded",IF($B108='Plan'!$C$25,$E$16,I108+K108),"n.a."),"")</x:f>
        <x:v>4000000</x:v>
      </x:c>
    </x:row>
    <x:row r="109" ht="22" customHeight="1">
      <x:c r="B109" s="39" t="n">
        <x:v>83</x:v>
      </x:c>
      <x:c r="C109" s="40" t="n">
        <x:f>IF(AND($E$4,$B109&lt;='Plan'!$C$25),SUMIFS('Plan'!$F$32:$F$34,'Plan'!$C$32:$C$34,$B109),"")</x:f>
        <x:v>0</x:v>
      </x:c>
      <x:c r="D109" s="40" t="n">
        <x:f>IF(AND($E$4,$B109&lt;='Plan'!$C$25),SUMIFS('Plan'!$G$32:$G$34,'Plan'!$E$32:$E$34,$B109),"")</x:f>
        <x:v>0</x:v>
      </x:c>
      <x:c r="E109" s="40" t="n">
        <x:f>IF(AND($E$4,$B109&lt;='Plan'!$C$25),SUMIFS('Plan'!$H$32:$H$34,'Plan'!$E$32:$E$34,$B109),"")</x:f>
        <x:v>0</x:v>
      </x:c>
      <x:c r="F109" s="40" t="n">
        <x:f>IF(AND($E$4,$B109&lt;='Plan'!$C$25),D109-E109,"")</x:f>
        <x:v>0</x:v>
      </x:c>
      <x:c r="G109" s="40" t="n">
        <x:f>IF(AND($E$4,$B109&lt;='Plan'!$C$25),I108,"")</x:f>
        <x:v>4000000</x:v>
      </x:c>
      <x:c r="H109" s="40" t="n">
        <x:f>IF(AND($E$4,$B109&lt;='Plan'!$C$25),IF('Plan'!$C$26="Receipts first",G109+F109,G109-C109),"")</x:f>
        <x:v>4000000</x:v>
      </x:c>
      <x:c r="I109" s="40" t="n">
        <x:f>IF(AND($E$4,$B109&lt;='Plan'!$C$25),G109+F109-C109,"")</x:f>
        <x:v>4000000</x:v>
      </x:c>
      <x:c r="J109" s="40" t="n">
        <x:f>IF(AND($E$4,$B109&lt;='Plan'!$C$25),MAX(0,-MIN(G109,H109,I109)),"")</x:f>
        <x:v>0</x:v>
      </x:c>
      <x:c r="K109" s="40" t="n">
        <x:f>IF(AND($E$4,$B109&lt;='Plan'!$C$25),MAX(0,-I109),"")</x:f>
        <x:v>0</x:v>
      </x:c>
      <x:c r="L109" s="40" t="n">
        <x:f>IF(AND($E$4,$B109&lt;='Plan'!$C$25),IF($B109&lt;'Plan'!$C$25,K109,0),"")</x:f>
        <x:v>0</x:v>
      </x:c>
      <x:c r="M109" s="40" t="n">
        <x:f>IF(AND($E$4,$B109&lt;='Plan'!$C$25),IF($E$18="Funded",IF($B109='Plan'!$C$25,$E$16,I109+K109),"n.a."),"")</x:f>
        <x:v>4000000</x:v>
      </x:c>
    </x:row>
    <x:row r="110" ht="22" customHeight="1">
      <x:c r="B110" s="39" t="n">
        <x:v>84</x:v>
      </x:c>
      <x:c r="C110" s="40" t="n">
        <x:f>IF(AND($E$4,$B110&lt;='Plan'!$C$25),SUMIFS('Plan'!$F$32:$F$34,'Plan'!$C$32:$C$34,$B110),"")</x:f>
        <x:v>0</x:v>
      </x:c>
      <x:c r="D110" s="40" t="n">
        <x:f>IF(AND($E$4,$B110&lt;='Plan'!$C$25),SUMIFS('Plan'!$G$32:$G$34,'Plan'!$E$32:$E$34,$B110),"")</x:f>
        <x:v>0</x:v>
      </x:c>
      <x:c r="E110" s="40" t="n">
        <x:f>IF(AND($E$4,$B110&lt;='Plan'!$C$25),SUMIFS('Plan'!$H$32:$H$34,'Plan'!$E$32:$E$34,$B110),"")</x:f>
        <x:v>0</x:v>
      </x:c>
      <x:c r="F110" s="40" t="n">
        <x:f>IF(AND($E$4,$B110&lt;='Plan'!$C$25),D110-E110,"")</x:f>
        <x:v>0</x:v>
      </x:c>
      <x:c r="G110" s="40" t="n">
        <x:f>IF(AND($E$4,$B110&lt;='Plan'!$C$25),I109,"")</x:f>
        <x:v>4000000</x:v>
      </x:c>
      <x:c r="H110" s="40" t="n">
        <x:f>IF(AND($E$4,$B110&lt;='Plan'!$C$25),IF('Plan'!$C$26="Receipts first",G110+F110,G110-C110),"")</x:f>
        <x:v>4000000</x:v>
      </x:c>
      <x:c r="I110" s="40" t="n">
        <x:f>IF(AND($E$4,$B110&lt;='Plan'!$C$25),G110+F110-C110,"")</x:f>
        <x:v>4000000</x:v>
      </x:c>
      <x:c r="J110" s="40" t="n">
        <x:f>IF(AND($E$4,$B110&lt;='Plan'!$C$25),MAX(0,-MIN(G110,H110,I110)),"")</x:f>
        <x:v>0</x:v>
      </x:c>
      <x:c r="K110" s="40" t="n">
        <x:f>IF(AND($E$4,$B110&lt;='Plan'!$C$25),MAX(0,-I110),"")</x:f>
        <x:v>0</x:v>
      </x:c>
      <x:c r="L110" s="40" t="n">
        <x:f>IF(AND($E$4,$B110&lt;='Plan'!$C$25),IF($B110&lt;'Plan'!$C$25,K110,0),"")</x:f>
        <x:v>0</x:v>
      </x:c>
      <x:c r="M110" s="40" t="n">
        <x:f>IF(AND($E$4,$B110&lt;='Plan'!$C$25),IF($E$18="Funded",IF($B110='Plan'!$C$25,$E$16,I110+K110),"n.a."),"")</x:f>
        <x:v>4000000</x:v>
      </x:c>
    </x:row>
    <x:row r="111" ht="22" customHeight="1">
      <x:c r="B111" s="39" t="n">
        <x:v>85</x:v>
      </x:c>
      <x:c r="C111" s="40" t="n">
        <x:f>IF(AND($E$4,$B111&lt;='Plan'!$C$25),SUMIFS('Plan'!$F$32:$F$34,'Plan'!$C$32:$C$34,$B111),"")</x:f>
        <x:v>0</x:v>
      </x:c>
      <x:c r="D111" s="40" t="n">
        <x:f>IF(AND($E$4,$B111&lt;='Plan'!$C$25),SUMIFS('Plan'!$G$32:$G$34,'Plan'!$E$32:$E$34,$B111),"")</x:f>
        <x:v>0</x:v>
      </x:c>
      <x:c r="E111" s="40" t="n">
        <x:f>IF(AND($E$4,$B111&lt;='Plan'!$C$25),SUMIFS('Plan'!$H$32:$H$34,'Plan'!$E$32:$E$34,$B111),"")</x:f>
        <x:v>0</x:v>
      </x:c>
      <x:c r="F111" s="40" t="n">
        <x:f>IF(AND($E$4,$B111&lt;='Plan'!$C$25),D111-E111,"")</x:f>
        <x:v>0</x:v>
      </x:c>
      <x:c r="G111" s="40" t="n">
        <x:f>IF(AND($E$4,$B111&lt;='Plan'!$C$25),I110,"")</x:f>
        <x:v>4000000</x:v>
      </x:c>
      <x:c r="H111" s="40" t="n">
        <x:f>IF(AND($E$4,$B111&lt;='Plan'!$C$25),IF('Plan'!$C$26="Receipts first",G111+F111,G111-C111),"")</x:f>
        <x:v>4000000</x:v>
      </x:c>
      <x:c r="I111" s="40" t="n">
        <x:f>IF(AND($E$4,$B111&lt;='Plan'!$C$25),G111+F111-C111,"")</x:f>
        <x:v>4000000</x:v>
      </x:c>
      <x:c r="J111" s="40" t="n">
        <x:f>IF(AND($E$4,$B111&lt;='Plan'!$C$25),MAX(0,-MIN(G111,H111,I111)),"")</x:f>
        <x:v>0</x:v>
      </x:c>
      <x:c r="K111" s="40" t="n">
        <x:f>IF(AND($E$4,$B111&lt;='Plan'!$C$25),MAX(0,-I111),"")</x:f>
        <x:v>0</x:v>
      </x:c>
      <x:c r="L111" s="40" t="n">
        <x:f>IF(AND($E$4,$B111&lt;='Plan'!$C$25),IF($B111&lt;'Plan'!$C$25,K111,0),"")</x:f>
        <x:v>0</x:v>
      </x:c>
      <x:c r="M111" s="40" t="n">
        <x:f>IF(AND($E$4,$B111&lt;='Plan'!$C$25),IF($E$18="Funded",IF($B111='Plan'!$C$25,$E$16,I111+K111),"n.a."),"")</x:f>
        <x:v>4000000</x:v>
      </x:c>
    </x:row>
    <x:row r="112" ht="22" customHeight="1">
      <x:c r="B112" s="39" t="n">
        <x:v>86</x:v>
      </x:c>
      <x:c r="C112" s="40" t="n">
        <x:f>IF(AND($E$4,$B112&lt;='Plan'!$C$25),SUMIFS('Plan'!$F$32:$F$34,'Plan'!$C$32:$C$34,$B112),"")</x:f>
        <x:v>0</x:v>
      </x:c>
      <x:c r="D112" s="40" t="n">
        <x:f>IF(AND($E$4,$B112&lt;='Plan'!$C$25),SUMIFS('Plan'!$G$32:$G$34,'Plan'!$E$32:$E$34,$B112),"")</x:f>
        <x:v>0</x:v>
      </x:c>
      <x:c r="E112" s="40" t="n">
        <x:f>IF(AND($E$4,$B112&lt;='Plan'!$C$25),SUMIFS('Plan'!$H$32:$H$34,'Plan'!$E$32:$E$34,$B112),"")</x:f>
        <x:v>0</x:v>
      </x:c>
      <x:c r="F112" s="40" t="n">
        <x:f>IF(AND($E$4,$B112&lt;='Plan'!$C$25),D112-E112,"")</x:f>
        <x:v>0</x:v>
      </x:c>
      <x:c r="G112" s="40" t="n">
        <x:f>IF(AND($E$4,$B112&lt;='Plan'!$C$25),I111,"")</x:f>
        <x:v>4000000</x:v>
      </x:c>
      <x:c r="H112" s="40" t="n">
        <x:f>IF(AND($E$4,$B112&lt;='Plan'!$C$25),IF('Plan'!$C$26="Receipts first",G112+F112,G112-C112),"")</x:f>
        <x:v>4000000</x:v>
      </x:c>
      <x:c r="I112" s="40" t="n">
        <x:f>IF(AND($E$4,$B112&lt;='Plan'!$C$25),G112+F112-C112,"")</x:f>
        <x:v>4000000</x:v>
      </x:c>
      <x:c r="J112" s="40" t="n">
        <x:f>IF(AND($E$4,$B112&lt;='Plan'!$C$25),MAX(0,-MIN(G112,H112,I112)),"")</x:f>
        <x:v>0</x:v>
      </x:c>
      <x:c r="K112" s="40" t="n">
        <x:f>IF(AND($E$4,$B112&lt;='Plan'!$C$25),MAX(0,-I112),"")</x:f>
        <x:v>0</x:v>
      </x:c>
      <x:c r="L112" s="40" t="n">
        <x:f>IF(AND($E$4,$B112&lt;='Plan'!$C$25),IF($B112&lt;'Plan'!$C$25,K112,0),"")</x:f>
        <x:v>0</x:v>
      </x:c>
      <x:c r="M112" s="40" t="n">
        <x:f>IF(AND($E$4,$B112&lt;='Plan'!$C$25),IF($E$18="Funded",IF($B112='Plan'!$C$25,$E$16,I112+K112),"n.a."),"")</x:f>
        <x:v>4000000</x:v>
      </x:c>
    </x:row>
    <x:row r="113" ht="22" customHeight="1">
      <x:c r="B113" s="39" t="n">
        <x:v>87</x:v>
      </x:c>
      <x:c r="C113" s="40" t="n">
        <x:f>IF(AND($E$4,$B113&lt;='Plan'!$C$25),SUMIFS('Plan'!$F$32:$F$34,'Plan'!$C$32:$C$34,$B113),"")</x:f>
        <x:v>0</x:v>
      </x:c>
      <x:c r="D113" s="40" t="n">
        <x:f>IF(AND($E$4,$B113&lt;='Plan'!$C$25),SUMIFS('Plan'!$G$32:$G$34,'Plan'!$E$32:$E$34,$B113),"")</x:f>
        <x:v>0</x:v>
      </x:c>
      <x:c r="E113" s="40" t="n">
        <x:f>IF(AND($E$4,$B113&lt;='Plan'!$C$25),SUMIFS('Plan'!$H$32:$H$34,'Plan'!$E$32:$E$34,$B113),"")</x:f>
        <x:v>0</x:v>
      </x:c>
      <x:c r="F113" s="40" t="n">
        <x:f>IF(AND($E$4,$B113&lt;='Plan'!$C$25),D113-E113,"")</x:f>
        <x:v>0</x:v>
      </x:c>
      <x:c r="G113" s="40" t="n">
        <x:f>IF(AND($E$4,$B113&lt;='Plan'!$C$25),I112,"")</x:f>
        <x:v>4000000</x:v>
      </x:c>
      <x:c r="H113" s="40" t="n">
        <x:f>IF(AND($E$4,$B113&lt;='Plan'!$C$25),IF('Plan'!$C$26="Receipts first",G113+F113,G113-C113),"")</x:f>
        <x:v>4000000</x:v>
      </x:c>
      <x:c r="I113" s="40" t="n">
        <x:f>IF(AND($E$4,$B113&lt;='Plan'!$C$25),G113+F113-C113,"")</x:f>
        <x:v>4000000</x:v>
      </x:c>
      <x:c r="J113" s="40" t="n">
        <x:f>IF(AND($E$4,$B113&lt;='Plan'!$C$25),MAX(0,-MIN(G113,H113,I113)),"")</x:f>
        <x:v>0</x:v>
      </x:c>
      <x:c r="K113" s="40" t="n">
        <x:f>IF(AND($E$4,$B113&lt;='Plan'!$C$25),MAX(0,-I113),"")</x:f>
        <x:v>0</x:v>
      </x:c>
      <x:c r="L113" s="40" t="n">
        <x:f>IF(AND($E$4,$B113&lt;='Plan'!$C$25),IF($B113&lt;'Plan'!$C$25,K113,0),"")</x:f>
        <x:v>0</x:v>
      </x:c>
      <x:c r="M113" s="40" t="n">
        <x:f>IF(AND($E$4,$B113&lt;='Plan'!$C$25),IF($E$18="Funded",IF($B113='Plan'!$C$25,$E$16,I113+K113),"n.a."),"")</x:f>
        <x:v>4000000</x:v>
      </x:c>
    </x:row>
    <x:row r="114" ht="22" customHeight="1">
      <x:c r="B114" s="39" t="n">
        <x:v>88</x:v>
      </x:c>
      <x:c r="C114" s="40" t="n">
        <x:f>IF(AND($E$4,$B114&lt;='Plan'!$C$25),SUMIFS('Plan'!$F$32:$F$34,'Plan'!$C$32:$C$34,$B114),"")</x:f>
        <x:v>0</x:v>
      </x:c>
      <x:c r="D114" s="40" t="n">
        <x:f>IF(AND($E$4,$B114&lt;='Plan'!$C$25),SUMIFS('Plan'!$G$32:$G$34,'Plan'!$E$32:$E$34,$B114),"")</x:f>
        <x:v>0</x:v>
      </x:c>
      <x:c r="E114" s="40" t="n">
        <x:f>IF(AND($E$4,$B114&lt;='Plan'!$C$25),SUMIFS('Plan'!$H$32:$H$34,'Plan'!$E$32:$E$34,$B114),"")</x:f>
        <x:v>0</x:v>
      </x:c>
      <x:c r="F114" s="40" t="n">
        <x:f>IF(AND($E$4,$B114&lt;='Plan'!$C$25),D114-E114,"")</x:f>
        <x:v>0</x:v>
      </x:c>
      <x:c r="G114" s="40" t="n">
        <x:f>IF(AND($E$4,$B114&lt;='Plan'!$C$25),I113,"")</x:f>
        <x:v>4000000</x:v>
      </x:c>
      <x:c r="H114" s="40" t="n">
        <x:f>IF(AND($E$4,$B114&lt;='Plan'!$C$25),IF('Plan'!$C$26="Receipts first",G114+F114,G114-C114),"")</x:f>
        <x:v>4000000</x:v>
      </x:c>
      <x:c r="I114" s="40" t="n">
        <x:f>IF(AND($E$4,$B114&lt;='Plan'!$C$25),G114+F114-C114,"")</x:f>
        <x:v>4000000</x:v>
      </x:c>
      <x:c r="J114" s="40" t="n">
        <x:f>IF(AND($E$4,$B114&lt;='Plan'!$C$25),MAX(0,-MIN(G114,H114,I114)),"")</x:f>
        <x:v>0</x:v>
      </x:c>
      <x:c r="K114" s="40" t="n">
        <x:f>IF(AND($E$4,$B114&lt;='Plan'!$C$25),MAX(0,-I114),"")</x:f>
        <x:v>0</x:v>
      </x:c>
      <x:c r="L114" s="40" t="n">
        <x:f>IF(AND($E$4,$B114&lt;='Plan'!$C$25),IF($B114&lt;'Plan'!$C$25,K114,0),"")</x:f>
        <x:v>0</x:v>
      </x:c>
      <x:c r="M114" s="40" t="n">
        <x:f>IF(AND($E$4,$B114&lt;='Plan'!$C$25),IF($E$18="Funded",IF($B114='Plan'!$C$25,$E$16,I114+K114),"n.a."),"")</x:f>
        <x:v>4000000</x:v>
      </x:c>
    </x:row>
    <x:row r="115" ht="22" customHeight="1">
      <x:c r="B115" s="39" t="n">
        <x:v>89</x:v>
      </x:c>
      <x:c r="C115" s="40" t="n">
        <x:f>IF(AND($E$4,$B115&lt;='Plan'!$C$25),SUMIFS('Plan'!$F$32:$F$34,'Plan'!$C$32:$C$34,$B115),"")</x:f>
        <x:v>0</x:v>
      </x:c>
      <x:c r="D115" s="40" t="n">
        <x:f>IF(AND($E$4,$B115&lt;='Plan'!$C$25),SUMIFS('Plan'!$G$32:$G$34,'Plan'!$E$32:$E$34,$B115),"")</x:f>
        <x:v>0</x:v>
      </x:c>
      <x:c r="E115" s="40" t="n">
        <x:f>IF(AND($E$4,$B115&lt;='Plan'!$C$25),SUMIFS('Plan'!$H$32:$H$34,'Plan'!$E$32:$E$34,$B115),"")</x:f>
        <x:v>0</x:v>
      </x:c>
      <x:c r="F115" s="40" t="n">
        <x:f>IF(AND($E$4,$B115&lt;='Plan'!$C$25),D115-E115,"")</x:f>
        <x:v>0</x:v>
      </x:c>
      <x:c r="G115" s="40" t="n">
        <x:f>IF(AND($E$4,$B115&lt;='Plan'!$C$25),I114,"")</x:f>
        <x:v>4000000</x:v>
      </x:c>
      <x:c r="H115" s="40" t="n">
        <x:f>IF(AND($E$4,$B115&lt;='Plan'!$C$25),IF('Plan'!$C$26="Receipts first",G115+F115,G115-C115),"")</x:f>
        <x:v>4000000</x:v>
      </x:c>
      <x:c r="I115" s="40" t="n">
        <x:f>IF(AND($E$4,$B115&lt;='Plan'!$C$25),G115+F115-C115,"")</x:f>
        <x:v>4000000</x:v>
      </x:c>
      <x:c r="J115" s="40" t="n">
        <x:f>IF(AND($E$4,$B115&lt;='Plan'!$C$25),MAX(0,-MIN(G115,H115,I115)),"")</x:f>
        <x:v>0</x:v>
      </x:c>
      <x:c r="K115" s="40" t="n">
        <x:f>IF(AND($E$4,$B115&lt;='Plan'!$C$25),MAX(0,-I115),"")</x:f>
        <x:v>0</x:v>
      </x:c>
      <x:c r="L115" s="40" t="n">
        <x:f>IF(AND($E$4,$B115&lt;='Plan'!$C$25),IF($B115&lt;'Plan'!$C$25,K115,0),"")</x:f>
        <x:v>0</x:v>
      </x:c>
      <x:c r="M115" s="40" t="n">
        <x:f>IF(AND($E$4,$B115&lt;='Plan'!$C$25),IF($E$18="Funded",IF($B115='Plan'!$C$25,$E$16,I115+K115),"n.a."),"")</x:f>
        <x:v>4000000</x:v>
      </x:c>
    </x:row>
    <x:row r="116" ht="22" customHeight="1">
      <x:c r="B116" s="39" t="n">
        <x:v>90</x:v>
      </x:c>
      <x:c r="C116" s="40" t="n">
        <x:f>IF(AND($E$4,$B116&lt;='Plan'!$C$25),SUMIFS('Plan'!$F$32:$F$34,'Plan'!$C$32:$C$34,$B116),"")</x:f>
        <x:v>0</x:v>
      </x:c>
      <x:c r="D116" s="40" t="n">
        <x:f>IF(AND($E$4,$B116&lt;='Plan'!$C$25),SUMIFS('Plan'!$G$32:$G$34,'Plan'!$E$32:$E$34,$B116),"")</x:f>
        <x:v>0</x:v>
      </x:c>
      <x:c r="E116" s="40" t="n">
        <x:f>IF(AND($E$4,$B116&lt;='Plan'!$C$25),SUMIFS('Plan'!$H$32:$H$34,'Plan'!$E$32:$E$34,$B116),"")</x:f>
        <x:v>0</x:v>
      </x:c>
      <x:c r="F116" s="40" t="n">
        <x:f>IF(AND($E$4,$B116&lt;='Plan'!$C$25),D116-E116,"")</x:f>
        <x:v>0</x:v>
      </x:c>
      <x:c r="G116" s="40" t="n">
        <x:f>IF(AND($E$4,$B116&lt;='Plan'!$C$25),I115,"")</x:f>
        <x:v>4000000</x:v>
      </x:c>
      <x:c r="H116" s="40" t="n">
        <x:f>IF(AND($E$4,$B116&lt;='Plan'!$C$25),IF('Plan'!$C$26="Receipts first",G116+F116,G116-C116),"")</x:f>
        <x:v>4000000</x:v>
      </x:c>
      <x:c r="I116" s="40" t="n">
        <x:f>IF(AND($E$4,$B116&lt;='Plan'!$C$25),G116+F116-C116,"")</x:f>
        <x:v>4000000</x:v>
      </x:c>
      <x:c r="J116" s="40" t="n">
        <x:f>IF(AND($E$4,$B116&lt;='Plan'!$C$25),MAX(0,-MIN(G116,H116,I116)),"")</x:f>
        <x:v>0</x:v>
      </x:c>
      <x:c r="K116" s="40" t="n">
        <x:f>IF(AND($E$4,$B116&lt;='Plan'!$C$25),MAX(0,-I116),"")</x:f>
        <x:v>0</x:v>
      </x:c>
      <x:c r="L116" s="40" t="n">
        <x:f>IF(AND($E$4,$B116&lt;='Plan'!$C$25),IF($B116&lt;'Plan'!$C$25,K116,0),"")</x:f>
        <x:v>0</x:v>
      </x:c>
      <x:c r="M116" s="40" t="n">
        <x:f>IF(AND($E$4,$B116&lt;='Plan'!$C$25),IF($E$18="Funded",IF($B116='Plan'!$C$25,$E$16,I116+K116),"n.a."),"")</x:f>
        <x:v>4210958.9</x:v>
      </x:c>
    </x:row>
    <x:row r="117" ht="22" customHeight="1">
      <x:c r="B117" s="39" t="n">
        <x:v>91</x:v>
      </x:c>
      <x:c r="C117" s="40" t="str">
        <x:f>IF(AND($E$4,$B117&lt;='Plan'!$C$25),SUMIFS('Plan'!$F$32:$F$34,'Plan'!$C$32:$C$34,$B117),"")</x:f>
      </x:c>
      <x:c r="D117" s="40" t="str">
        <x:f>IF(AND($E$4,$B117&lt;='Plan'!$C$25),SUMIFS('Plan'!$G$32:$G$34,'Plan'!$E$32:$E$34,$B117),"")</x:f>
      </x:c>
      <x:c r="E117" s="40" t="str">
        <x:f>IF(AND($E$4,$B117&lt;='Plan'!$C$25),SUMIFS('Plan'!$H$32:$H$34,'Plan'!$E$32:$E$34,$B117),"")</x:f>
      </x:c>
      <x:c r="F117" s="40" t="str">
        <x:f>IF(AND($E$4,$B117&lt;='Plan'!$C$25),D117-E117,"")</x:f>
      </x:c>
      <x:c r="G117" s="40" t="str">
        <x:f>IF(AND($E$4,$B117&lt;='Plan'!$C$25),I116,"")</x:f>
      </x:c>
      <x:c r="H117" s="40" t="str">
        <x:f>IF(AND($E$4,$B117&lt;='Plan'!$C$25),IF('Plan'!$C$26="Receipts first",G117+F117,G117-C117),"")</x:f>
      </x:c>
      <x:c r="I117" s="40" t="str">
        <x:f>IF(AND($E$4,$B117&lt;='Plan'!$C$25),G117+F117-C117,"")</x:f>
      </x:c>
      <x:c r="J117" s="40" t="str">
        <x:f>IF(AND($E$4,$B117&lt;='Plan'!$C$25),MAX(0,-MIN(G117,H117,I117)),"")</x:f>
      </x:c>
      <x:c r="K117" s="40" t="str">
        <x:f>IF(AND($E$4,$B117&lt;='Plan'!$C$25),MAX(0,-I117),"")</x:f>
      </x:c>
      <x:c r="L117" s="40" t="str">
        <x:f>IF(AND($E$4,$B117&lt;='Plan'!$C$25),IF($B117&lt;'Plan'!$C$25,K117,0),"")</x:f>
      </x:c>
      <x:c r="M117" s="40" t="str">
        <x:f>IF(AND($E$4,$B117&lt;='Plan'!$C$25),IF($E$18="Funded",IF($B117='Plan'!$C$25,$E$16,I117+K117),"n.a."),"")</x:f>
      </x:c>
    </x:row>
    <x:row r="118" ht="22" customHeight="1">
      <x:c r="B118" s="39" t="n">
        <x:v>92</x:v>
      </x:c>
      <x:c r="C118" s="40" t="str">
        <x:f>IF(AND($E$4,$B118&lt;='Plan'!$C$25),SUMIFS('Plan'!$F$32:$F$34,'Plan'!$C$32:$C$34,$B118),"")</x:f>
      </x:c>
      <x:c r="D118" s="40" t="str">
        <x:f>IF(AND($E$4,$B118&lt;='Plan'!$C$25),SUMIFS('Plan'!$G$32:$G$34,'Plan'!$E$32:$E$34,$B118),"")</x:f>
      </x:c>
      <x:c r="E118" s="40" t="str">
        <x:f>IF(AND($E$4,$B118&lt;='Plan'!$C$25),SUMIFS('Plan'!$H$32:$H$34,'Plan'!$E$32:$E$34,$B118),"")</x:f>
      </x:c>
      <x:c r="F118" s="40" t="str">
        <x:f>IF(AND($E$4,$B118&lt;='Plan'!$C$25),D118-E118,"")</x:f>
      </x:c>
      <x:c r="G118" s="40" t="str">
        <x:f>IF(AND($E$4,$B118&lt;='Plan'!$C$25),I117,"")</x:f>
      </x:c>
      <x:c r="H118" s="40" t="str">
        <x:f>IF(AND($E$4,$B118&lt;='Plan'!$C$25),IF('Plan'!$C$26="Receipts first",G118+F118,G118-C118),"")</x:f>
      </x:c>
      <x:c r="I118" s="40" t="str">
        <x:f>IF(AND($E$4,$B118&lt;='Plan'!$C$25),G118+F118-C118,"")</x:f>
      </x:c>
      <x:c r="J118" s="40" t="str">
        <x:f>IF(AND($E$4,$B118&lt;='Plan'!$C$25),MAX(0,-MIN(G118,H118,I118)),"")</x:f>
      </x:c>
      <x:c r="K118" s="40" t="str">
        <x:f>IF(AND($E$4,$B118&lt;='Plan'!$C$25),MAX(0,-I118),"")</x:f>
      </x:c>
      <x:c r="L118" s="40" t="str">
        <x:f>IF(AND($E$4,$B118&lt;='Plan'!$C$25),IF($B118&lt;'Plan'!$C$25,K118,0),"")</x:f>
      </x:c>
      <x:c r="M118" s="40" t="str">
        <x:f>IF(AND($E$4,$B118&lt;='Plan'!$C$25),IF($E$18="Funded",IF($B118='Plan'!$C$25,$E$16,I118+K118),"n.a."),"")</x:f>
      </x:c>
    </x:row>
    <x:row r="119" ht="22" customHeight="1">
      <x:c r="B119" s="39" t="n">
        <x:v>93</x:v>
      </x:c>
      <x:c r="C119" s="40" t="str">
        <x:f>IF(AND($E$4,$B119&lt;='Plan'!$C$25),SUMIFS('Plan'!$F$32:$F$34,'Plan'!$C$32:$C$34,$B119),"")</x:f>
      </x:c>
      <x:c r="D119" s="40" t="str">
        <x:f>IF(AND($E$4,$B119&lt;='Plan'!$C$25),SUMIFS('Plan'!$G$32:$G$34,'Plan'!$E$32:$E$34,$B119),"")</x:f>
      </x:c>
      <x:c r="E119" s="40" t="str">
        <x:f>IF(AND($E$4,$B119&lt;='Plan'!$C$25),SUMIFS('Plan'!$H$32:$H$34,'Plan'!$E$32:$E$34,$B119),"")</x:f>
      </x:c>
      <x:c r="F119" s="40" t="str">
        <x:f>IF(AND($E$4,$B119&lt;='Plan'!$C$25),D119-E119,"")</x:f>
      </x:c>
      <x:c r="G119" s="40" t="str">
        <x:f>IF(AND($E$4,$B119&lt;='Plan'!$C$25),I118,"")</x:f>
      </x:c>
      <x:c r="H119" s="40" t="str">
        <x:f>IF(AND($E$4,$B119&lt;='Plan'!$C$25),IF('Plan'!$C$26="Receipts first",G119+F119,G119-C119),"")</x:f>
      </x:c>
      <x:c r="I119" s="40" t="str">
        <x:f>IF(AND($E$4,$B119&lt;='Plan'!$C$25),G119+F119-C119,"")</x:f>
      </x:c>
      <x:c r="J119" s="40" t="str">
        <x:f>IF(AND($E$4,$B119&lt;='Plan'!$C$25),MAX(0,-MIN(G119,H119,I119)),"")</x:f>
      </x:c>
      <x:c r="K119" s="40" t="str">
        <x:f>IF(AND($E$4,$B119&lt;='Plan'!$C$25),MAX(0,-I119),"")</x:f>
      </x:c>
      <x:c r="L119" s="40" t="str">
        <x:f>IF(AND($E$4,$B119&lt;='Plan'!$C$25),IF($B119&lt;'Plan'!$C$25,K119,0),"")</x:f>
      </x:c>
      <x:c r="M119" s="40" t="str">
        <x:f>IF(AND($E$4,$B119&lt;='Plan'!$C$25),IF($E$18="Funded",IF($B119='Plan'!$C$25,$E$16,I119+K119),"n.a."),"")</x:f>
      </x:c>
    </x:row>
    <x:row r="120" ht="22" customHeight="1">
      <x:c r="B120" s="39" t="n">
        <x:v>94</x:v>
      </x:c>
      <x:c r="C120" s="40" t="str">
        <x:f>IF(AND($E$4,$B120&lt;='Plan'!$C$25),SUMIFS('Plan'!$F$32:$F$34,'Plan'!$C$32:$C$34,$B120),"")</x:f>
      </x:c>
      <x:c r="D120" s="40" t="str">
        <x:f>IF(AND($E$4,$B120&lt;='Plan'!$C$25),SUMIFS('Plan'!$G$32:$G$34,'Plan'!$E$32:$E$34,$B120),"")</x:f>
      </x:c>
      <x:c r="E120" s="40" t="str">
        <x:f>IF(AND($E$4,$B120&lt;='Plan'!$C$25),SUMIFS('Plan'!$H$32:$H$34,'Plan'!$E$32:$E$34,$B120),"")</x:f>
      </x:c>
      <x:c r="F120" s="40" t="str">
        <x:f>IF(AND($E$4,$B120&lt;='Plan'!$C$25),D120-E120,"")</x:f>
      </x:c>
      <x:c r="G120" s="40" t="str">
        <x:f>IF(AND($E$4,$B120&lt;='Plan'!$C$25),I119,"")</x:f>
      </x:c>
      <x:c r="H120" s="40" t="str">
        <x:f>IF(AND($E$4,$B120&lt;='Plan'!$C$25),IF('Plan'!$C$26="Receipts first",G120+F120,G120-C120),"")</x:f>
      </x:c>
      <x:c r="I120" s="40" t="str">
        <x:f>IF(AND($E$4,$B120&lt;='Plan'!$C$25),G120+F120-C120,"")</x:f>
      </x:c>
      <x:c r="J120" s="40" t="str">
        <x:f>IF(AND($E$4,$B120&lt;='Plan'!$C$25),MAX(0,-MIN(G120,H120,I120)),"")</x:f>
      </x:c>
      <x:c r="K120" s="40" t="str">
        <x:f>IF(AND($E$4,$B120&lt;='Plan'!$C$25),MAX(0,-I120),"")</x:f>
      </x:c>
      <x:c r="L120" s="40" t="str">
        <x:f>IF(AND($E$4,$B120&lt;='Plan'!$C$25),IF($B120&lt;'Plan'!$C$25,K120,0),"")</x:f>
      </x:c>
      <x:c r="M120" s="40" t="str">
        <x:f>IF(AND($E$4,$B120&lt;='Plan'!$C$25),IF($E$18="Funded",IF($B120='Plan'!$C$25,$E$16,I120+K120),"n.a."),"")</x:f>
      </x:c>
    </x:row>
    <x:row r="121" ht="22" customHeight="1">
      <x:c r="B121" s="39" t="n">
        <x:v>95</x:v>
      </x:c>
      <x:c r="C121" s="40" t="str">
        <x:f>IF(AND($E$4,$B121&lt;='Plan'!$C$25),SUMIFS('Plan'!$F$32:$F$34,'Plan'!$C$32:$C$34,$B121),"")</x:f>
      </x:c>
      <x:c r="D121" s="40" t="str">
        <x:f>IF(AND($E$4,$B121&lt;='Plan'!$C$25),SUMIFS('Plan'!$G$32:$G$34,'Plan'!$E$32:$E$34,$B121),"")</x:f>
      </x:c>
      <x:c r="E121" s="40" t="str">
        <x:f>IF(AND($E$4,$B121&lt;='Plan'!$C$25),SUMIFS('Plan'!$H$32:$H$34,'Plan'!$E$32:$E$34,$B121),"")</x:f>
      </x:c>
      <x:c r="F121" s="40" t="str">
        <x:f>IF(AND($E$4,$B121&lt;='Plan'!$C$25),D121-E121,"")</x:f>
      </x:c>
      <x:c r="G121" s="40" t="str">
        <x:f>IF(AND($E$4,$B121&lt;='Plan'!$C$25),I120,"")</x:f>
      </x:c>
      <x:c r="H121" s="40" t="str">
        <x:f>IF(AND($E$4,$B121&lt;='Plan'!$C$25),IF('Plan'!$C$26="Receipts first",G121+F121,G121-C121),"")</x:f>
      </x:c>
      <x:c r="I121" s="40" t="str">
        <x:f>IF(AND($E$4,$B121&lt;='Plan'!$C$25),G121+F121-C121,"")</x:f>
      </x:c>
      <x:c r="J121" s="40" t="str">
        <x:f>IF(AND($E$4,$B121&lt;='Plan'!$C$25),MAX(0,-MIN(G121,H121,I121)),"")</x:f>
      </x:c>
      <x:c r="K121" s="40" t="str">
        <x:f>IF(AND($E$4,$B121&lt;='Plan'!$C$25),MAX(0,-I121),"")</x:f>
      </x:c>
      <x:c r="L121" s="40" t="str">
        <x:f>IF(AND($E$4,$B121&lt;='Plan'!$C$25),IF($B121&lt;'Plan'!$C$25,K121,0),"")</x:f>
      </x:c>
      <x:c r="M121" s="40" t="str">
        <x:f>IF(AND($E$4,$B121&lt;='Plan'!$C$25),IF($E$18="Funded",IF($B121='Plan'!$C$25,$E$16,I121+K121),"n.a."),"")</x:f>
      </x:c>
    </x:row>
    <x:row r="122" ht="22" customHeight="1">
      <x:c r="B122" s="39" t="n">
        <x:v>96</x:v>
      </x:c>
      <x:c r="C122" s="40" t="str">
        <x:f>IF(AND($E$4,$B122&lt;='Plan'!$C$25),SUMIFS('Plan'!$F$32:$F$34,'Plan'!$C$32:$C$34,$B122),"")</x:f>
      </x:c>
      <x:c r="D122" s="40" t="str">
        <x:f>IF(AND($E$4,$B122&lt;='Plan'!$C$25),SUMIFS('Plan'!$G$32:$G$34,'Plan'!$E$32:$E$34,$B122),"")</x:f>
      </x:c>
      <x:c r="E122" s="40" t="str">
        <x:f>IF(AND($E$4,$B122&lt;='Plan'!$C$25),SUMIFS('Plan'!$H$32:$H$34,'Plan'!$E$32:$E$34,$B122),"")</x:f>
      </x:c>
      <x:c r="F122" s="40" t="str">
        <x:f>IF(AND($E$4,$B122&lt;='Plan'!$C$25),D122-E122,"")</x:f>
      </x:c>
      <x:c r="G122" s="40" t="str">
        <x:f>IF(AND($E$4,$B122&lt;='Plan'!$C$25),I121,"")</x:f>
      </x:c>
      <x:c r="H122" s="40" t="str">
        <x:f>IF(AND($E$4,$B122&lt;='Plan'!$C$25),IF('Plan'!$C$26="Receipts first",G122+F122,G122-C122),"")</x:f>
      </x:c>
      <x:c r="I122" s="40" t="str">
        <x:f>IF(AND($E$4,$B122&lt;='Plan'!$C$25),G122+F122-C122,"")</x:f>
      </x:c>
      <x:c r="J122" s="40" t="str">
        <x:f>IF(AND($E$4,$B122&lt;='Plan'!$C$25),MAX(0,-MIN(G122,H122,I122)),"")</x:f>
      </x:c>
      <x:c r="K122" s="40" t="str">
        <x:f>IF(AND($E$4,$B122&lt;='Plan'!$C$25),MAX(0,-I122),"")</x:f>
      </x:c>
      <x:c r="L122" s="40" t="str">
        <x:f>IF(AND($E$4,$B122&lt;='Plan'!$C$25),IF($B122&lt;'Plan'!$C$25,K122,0),"")</x:f>
      </x:c>
      <x:c r="M122" s="40" t="str">
        <x:f>IF(AND($E$4,$B122&lt;='Plan'!$C$25),IF($E$18="Funded",IF($B122='Plan'!$C$25,$E$16,I122+K122),"n.a."),"")</x:f>
      </x:c>
    </x:row>
    <x:row r="123" ht="22" customHeight="1">
      <x:c r="B123" s="39" t="n">
        <x:v>97</x:v>
      </x:c>
      <x:c r="C123" s="40" t="str">
        <x:f>IF(AND($E$4,$B123&lt;='Plan'!$C$25),SUMIFS('Plan'!$F$32:$F$34,'Plan'!$C$32:$C$34,$B123),"")</x:f>
      </x:c>
      <x:c r="D123" s="40" t="str">
        <x:f>IF(AND($E$4,$B123&lt;='Plan'!$C$25),SUMIFS('Plan'!$G$32:$G$34,'Plan'!$E$32:$E$34,$B123),"")</x:f>
      </x:c>
      <x:c r="E123" s="40" t="str">
        <x:f>IF(AND($E$4,$B123&lt;='Plan'!$C$25),SUMIFS('Plan'!$H$32:$H$34,'Plan'!$E$32:$E$34,$B123),"")</x:f>
      </x:c>
      <x:c r="F123" s="40" t="str">
        <x:f>IF(AND($E$4,$B123&lt;='Plan'!$C$25),D123-E123,"")</x:f>
      </x:c>
      <x:c r="G123" s="40" t="str">
        <x:f>IF(AND($E$4,$B123&lt;='Plan'!$C$25),I122,"")</x:f>
      </x:c>
      <x:c r="H123" s="40" t="str">
        <x:f>IF(AND($E$4,$B123&lt;='Plan'!$C$25),IF('Plan'!$C$26="Receipts first",G123+F123,G123-C123),"")</x:f>
      </x:c>
      <x:c r="I123" s="40" t="str">
        <x:f>IF(AND($E$4,$B123&lt;='Plan'!$C$25),G123+F123-C123,"")</x:f>
      </x:c>
      <x:c r="J123" s="40" t="str">
        <x:f>IF(AND($E$4,$B123&lt;='Plan'!$C$25),MAX(0,-MIN(G123,H123,I123)),"")</x:f>
      </x:c>
      <x:c r="K123" s="40" t="str">
        <x:f>IF(AND($E$4,$B123&lt;='Plan'!$C$25),MAX(0,-I123),"")</x:f>
      </x:c>
      <x:c r="L123" s="40" t="str">
        <x:f>IF(AND($E$4,$B123&lt;='Plan'!$C$25),IF($B123&lt;'Plan'!$C$25,K123,0),"")</x:f>
      </x:c>
      <x:c r="M123" s="40" t="str">
        <x:f>IF(AND($E$4,$B123&lt;='Plan'!$C$25),IF($E$18="Funded",IF($B123='Plan'!$C$25,$E$16,I123+K123),"n.a."),"")</x:f>
      </x:c>
    </x:row>
    <x:row r="124" ht="22" customHeight="1">
      <x:c r="B124" s="39" t="n">
        <x:v>98</x:v>
      </x:c>
      <x:c r="C124" s="40" t="str">
        <x:f>IF(AND($E$4,$B124&lt;='Plan'!$C$25),SUMIFS('Plan'!$F$32:$F$34,'Plan'!$C$32:$C$34,$B124),"")</x:f>
      </x:c>
      <x:c r="D124" s="40" t="str">
        <x:f>IF(AND($E$4,$B124&lt;='Plan'!$C$25),SUMIFS('Plan'!$G$32:$G$34,'Plan'!$E$32:$E$34,$B124),"")</x:f>
      </x:c>
      <x:c r="E124" s="40" t="str">
        <x:f>IF(AND($E$4,$B124&lt;='Plan'!$C$25),SUMIFS('Plan'!$H$32:$H$34,'Plan'!$E$32:$E$34,$B124),"")</x:f>
      </x:c>
      <x:c r="F124" s="40" t="str">
        <x:f>IF(AND($E$4,$B124&lt;='Plan'!$C$25),D124-E124,"")</x:f>
      </x:c>
      <x:c r="G124" s="40" t="str">
        <x:f>IF(AND($E$4,$B124&lt;='Plan'!$C$25),I123,"")</x:f>
      </x:c>
      <x:c r="H124" s="40" t="str">
        <x:f>IF(AND($E$4,$B124&lt;='Plan'!$C$25),IF('Plan'!$C$26="Receipts first",G124+F124,G124-C124),"")</x:f>
      </x:c>
      <x:c r="I124" s="40" t="str">
        <x:f>IF(AND($E$4,$B124&lt;='Plan'!$C$25),G124+F124-C124,"")</x:f>
      </x:c>
      <x:c r="J124" s="40" t="str">
        <x:f>IF(AND($E$4,$B124&lt;='Plan'!$C$25),MAX(0,-MIN(G124,H124,I124)),"")</x:f>
      </x:c>
      <x:c r="K124" s="40" t="str">
        <x:f>IF(AND($E$4,$B124&lt;='Plan'!$C$25),MAX(0,-I124),"")</x:f>
      </x:c>
      <x:c r="L124" s="40" t="str">
        <x:f>IF(AND($E$4,$B124&lt;='Plan'!$C$25),IF($B124&lt;'Plan'!$C$25,K124,0),"")</x:f>
      </x:c>
      <x:c r="M124" s="40" t="str">
        <x:f>IF(AND($E$4,$B124&lt;='Plan'!$C$25),IF($E$18="Funded",IF($B124='Plan'!$C$25,$E$16,I124+K124),"n.a."),"")</x:f>
      </x:c>
    </x:row>
    <x:row r="125" ht="22" customHeight="1">
      <x:c r="B125" s="39" t="n">
        <x:v>99</x:v>
      </x:c>
      <x:c r="C125" s="40" t="str">
        <x:f>IF(AND($E$4,$B125&lt;='Plan'!$C$25),SUMIFS('Plan'!$F$32:$F$34,'Plan'!$C$32:$C$34,$B125),"")</x:f>
      </x:c>
      <x:c r="D125" s="40" t="str">
        <x:f>IF(AND($E$4,$B125&lt;='Plan'!$C$25),SUMIFS('Plan'!$G$32:$G$34,'Plan'!$E$32:$E$34,$B125),"")</x:f>
      </x:c>
      <x:c r="E125" s="40" t="str">
        <x:f>IF(AND($E$4,$B125&lt;='Plan'!$C$25),SUMIFS('Plan'!$H$32:$H$34,'Plan'!$E$32:$E$34,$B125),"")</x:f>
      </x:c>
      <x:c r="F125" s="40" t="str">
        <x:f>IF(AND($E$4,$B125&lt;='Plan'!$C$25),D125-E125,"")</x:f>
      </x:c>
      <x:c r="G125" s="40" t="str">
        <x:f>IF(AND($E$4,$B125&lt;='Plan'!$C$25),I124,"")</x:f>
      </x:c>
      <x:c r="H125" s="40" t="str">
        <x:f>IF(AND($E$4,$B125&lt;='Plan'!$C$25),IF('Plan'!$C$26="Receipts first",G125+F125,G125-C125),"")</x:f>
      </x:c>
      <x:c r="I125" s="40" t="str">
        <x:f>IF(AND($E$4,$B125&lt;='Plan'!$C$25),G125+F125-C125,"")</x:f>
      </x:c>
      <x:c r="J125" s="40" t="str">
        <x:f>IF(AND($E$4,$B125&lt;='Plan'!$C$25),MAX(0,-MIN(G125,H125,I125)),"")</x:f>
      </x:c>
      <x:c r="K125" s="40" t="str">
        <x:f>IF(AND($E$4,$B125&lt;='Plan'!$C$25),MAX(0,-I125),"")</x:f>
      </x:c>
      <x:c r="L125" s="40" t="str">
        <x:f>IF(AND($E$4,$B125&lt;='Plan'!$C$25),IF($B125&lt;'Plan'!$C$25,K125,0),"")</x:f>
      </x:c>
      <x:c r="M125" s="40" t="str">
        <x:f>IF(AND($E$4,$B125&lt;='Plan'!$C$25),IF($E$18="Funded",IF($B125='Plan'!$C$25,$E$16,I125+K125),"n.a."),"")</x:f>
      </x:c>
    </x:row>
    <x:row r="126" ht="22" customHeight="1">
      <x:c r="B126" s="39" t="n">
        <x:v>100</x:v>
      </x:c>
      <x:c r="C126" s="40" t="str">
        <x:f>IF(AND($E$4,$B126&lt;='Plan'!$C$25),SUMIFS('Plan'!$F$32:$F$34,'Plan'!$C$32:$C$34,$B126),"")</x:f>
      </x:c>
      <x:c r="D126" s="40" t="str">
        <x:f>IF(AND($E$4,$B126&lt;='Plan'!$C$25),SUMIFS('Plan'!$G$32:$G$34,'Plan'!$E$32:$E$34,$B126),"")</x:f>
      </x:c>
      <x:c r="E126" s="40" t="str">
        <x:f>IF(AND($E$4,$B126&lt;='Plan'!$C$25),SUMIFS('Plan'!$H$32:$H$34,'Plan'!$E$32:$E$34,$B126),"")</x:f>
      </x:c>
      <x:c r="F126" s="40" t="str">
        <x:f>IF(AND($E$4,$B126&lt;='Plan'!$C$25),D126-E126,"")</x:f>
      </x:c>
      <x:c r="G126" s="40" t="str">
        <x:f>IF(AND($E$4,$B126&lt;='Plan'!$C$25),I125,"")</x:f>
      </x:c>
      <x:c r="H126" s="40" t="str">
        <x:f>IF(AND($E$4,$B126&lt;='Plan'!$C$25),IF('Plan'!$C$26="Receipts first",G126+F126,G126-C126),"")</x:f>
      </x:c>
      <x:c r="I126" s="40" t="str">
        <x:f>IF(AND($E$4,$B126&lt;='Plan'!$C$25),G126+F126-C126,"")</x:f>
      </x:c>
      <x:c r="J126" s="40" t="str">
        <x:f>IF(AND($E$4,$B126&lt;='Plan'!$C$25),MAX(0,-MIN(G126,H126,I126)),"")</x:f>
      </x:c>
      <x:c r="K126" s="40" t="str">
        <x:f>IF(AND($E$4,$B126&lt;='Plan'!$C$25),MAX(0,-I126),"")</x:f>
      </x:c>
      <x:c r="L126" s="40" t="str">
        <x:f>IF(AND($E$4,$B126&lt;='Plan'!$C$25),IF($B126&lt;'Plan'!$C$25,K126,0),"")</x:f>
      </x:c>
      <x:c r="M126" s="40" t="str">
        <x:f>IF(AND($E$4,$B126&lt;='Plan'!$C$25),IF($E$18="Funded",IF($B126='Plan'!$C$25,$E$16,I126+K126),"n.a."),"")</x:f>
      </x:c>
    </x:row>
    <x:row r="127" ht="22" customHeight="1">
      <x:c r="B127" s="39" t="n">
        <x:v>101</x:v>
      </x:c>
      <x:c r="C127" s="40" t="str">
        <x:f>IF(AND($E$4,$B127&lt;='Plan'!$C$25),SUMIFS('Plan'!$F$32:$F$34,'Plan'!$C$32:$C$34,$B127),"")</x:f>
      </x:c>
      <x:c r="D127" s="40" t="str">
        <x:f>IF(AND($E$4,$B127&lt;='Plan'!$C$25),SUMIFS('Plan'!$G$32:$G$34,'Plan'!$E$32:$E$34,$B127),"")</x:f>
      </x:c>
      <x:c r="E127" s="40" t="str">
        <x:f>IF(AND($E$4,$B127&lt;='Plan'!$C$25),SUMIFS('Plan'!$H$32:$H$34,'Plan'!$E$32:$E$34,$B127),"")</x:f>
      </x:c>
      <x:c r="F127" s="40" t="str">
        <x:f>IF(AND($E$4,$B127&lt;='Plan'!$C$25),D127-E127,"")</x:f>
      </x:c>
      <x:c r="G127" s="40" t="str">
        <x:f>IF(AND($E$4,$B127&lt;='Plan'!$C$25),I126,"")</x:f>
      </x:c>
      <x:c r="H127" s="40" t="str">
        <x:f>IF(AND($E$4,$B127&lt;='Plan'!$C$25),IF('Plan'!$C$26="Receipts first",G127+F127,G127-C127),"")</x:f>
      </x:c>
      <x:c r="I127" s="40" t="str">
        <x:f>IF(AND($E$4,$B127&lt;='Plan'!$C$25),G127+F127-C127,"")</x:f>
      </x:c>
      <x:c r="J127" s="40" t="str">
        <x:f>IF(AND($E$4,$B127&lt;='Plan'!$C$25),MAX(0,-MIN(G127,H127,I127)),"")</x:f>
      </x:c>
      <x:c r="K127" s="40" t="str">
        <x:f>IF(AND($E$4,$B127&lt;='Plan'!$C$25),MAX(0,-I127),"")</x:f>
      </x:c>
      <x:c r="L127" s="40" t="str">
        <x:f>IF(AND($E$4,$B127&lt;='Plan'!$C$25),IF($B127&lt;'Plan'!$C$25,K127,0),"")</x:f>
      </x:c>
      <x:c r="M127" s="40" t="str">
        <x:f>IF(AND($E$4,$B127&lt;='Plan'!$C$25),IF($E$18="Funded",IF($B127='Plan'!$C$25,$E$16,I127+K127),"n.a."),"")</x:f>
      </x:c>
    </x:row>
    <x:row r="128" ht="22" customHeight="1">
      <x:c r="B128" s="39" t="n">
        <x:v>102</x:v>
      </x:c>
      <x:c r="C128" s="40" t="str">
        <x:f>IF(AND($E$4,$B128&lt;='Plan'!$C$25),SUMIFS('Plan'!$F$32:$F$34,'Plan'!$C$32:$C$34,$B128),"")</x:f>
      </x:c>
      <x:c r="D128" s="40" t="str">
        <x:f>IF(AND($E$4,$B128&lt;='Plan'!$C$25),SUMIFS('Plan'!$G$32:$G$34,'Plan'!$E$32:$E$34,$B128),"")</x:f>
      </x:c>
      <x:c r="E128" s="40" t="str">
        <x:f>IF(AND($E$4,$B128&lt;='Plan'!$C$25),SUMIFS('Plan'!$H$32:$H$34,'Plan'!$E$32:$E$34,$B128),"")</x:f>
      </x:c>
      <x:c r="F128" s="40" t="str">
        <x:f>IF(AND($E$4,$B128&lt;='Plan'!$C$25),D128-E128,"")</x:f>
      </x:c>
      <x:c r="G128" s="40" t="str">
        <x:f>IF(AND($E$4,$B128&lt;='Plan'!$C$25),I127,"")</x:f>
      </x:c>
      <x:c r="H128" s="40" t="str">
        <x:f>IF(AND($E$4,$B128&lt;='Plan'!$C$25),IF('Plan'!$C$26="Receipts first",G128+F128,G128-C128),"")</x:f>
      </x:c>
      <x:c r="I128" s="40" t="str">
        <x:f>IF(AND($E$4,$B128&lt;='Plan'!$C$25),G128+F128-C128,"")</x:f>
      </x:c>
      <x:c r="J128" s="40" t="str">
        <x:f>IF(AND($E$4,$B128&lt;='Plan'!$C$25),MAX(0,-MIN(G128,H128,I128)),"")</x:f>
      </x:c>
      <x:c r="K128" s="40" t="str">
        <x:f>IF(AND($E$4,$B128&lt;='Plan'!$C$25),MAX(0,-I128),"")</x:f>
      </x:c>
      <x:c r="L128" s="40" t="str">
        <x:f>IF(AND($E$4,$B128&lt;='Plan'!$C$25),IF($B128&lt;'Plan'!$C$25,K128,0),"")</x:f>
      </x:c>
      <x:c r="M128" s="40" t="str">
        <x:f>IF(AND($E$4,$B128&lt;='Plan'!$C$25),IF($E$18="Funded",IF($B128='Plan'!$C$25,$E$16,I128+K128),"n.a."),"")</x:f>
      </x:c>
    </x:row>
    <x:row r="129" ht="22" customHeight="1">
      <x:c r="B129" s="39" t="n">
        <x:v>103</x:v>
      </x:c>
      <x:c r="C129" s="40" t="str">
        <x:f>IF(AND($E$4,$B129&lt;='Plan'!$C$25),SUMIFS('Plan'!$F$32:$F$34,'Plan'!$C$32:$C$34,$B129),"")</x:f>
      </x:c>
      <x:c r="D129" s="40" t="str">
        <x:f>IF(AND($E$4,$B129&lt;='Plan'!$C$25),SUMIFS('Plan'!$G$32:$G$34,'Plan'!$E$32:$E$34,$B129),"")</x:f>
      </x:c>
      <x:c r="E129" s="40" t="str">
        <x:f>IF(AND($E$4,$B129&lt;='Plan'!$C$25),SUMIFS('Plan'!$H$32:$H$34,'Plan'!$E$32:$E$34,$B129),"")</x:f>
      </x:c>
      <x:c r="F129" s="40" t="str">
        <x:f>IF(AND($E$4,$B129&lt;='Plan'!$C$25),D129-E129,"")</x:f>
      </x:c>
      <x:c r="G129" s="40" t="str">
        <x:f>IF(AND($E$4,$B129&lt;='Plan'!$C$25),I128,"")</x:f>
      </x:c>
      <x:c r="H129" s="40" t="str">
        <x:f>IF(AND($E$4,$B129&lt;='Plan'!$C$25),IF('Plan'!$C$26="Receipts first",G129+F129,G129-C129),"")</x:f>
      </x:c>
      <x:c r="I129" s="40" t="str">
        <x:f>IF(AND($E$4,$B129&lt;='Plan'!$C$25),G129+F129-C129,"")</x:f>
      </x:c>
      <x:c r="J129" s="40" t="str">
        <x:f>IF(AND($E$4,$B129&lt;='Plan'!$C$25),MAX(0,-MIN(G129,H129,I129)),"")</x:f>
      </x:c>
      <x:c r="K129" s="40" t="str">
        <x:f>IF(AND($E$4,$B129&lt;='Plan'!$C$25),MAX(0,-I129),"")</x:f>
      </x:c>
      <x:c r="L129" s="40" t="str">
        <x:f>IF(AND($E$4,$B129&lt;='Plan'!$C$25),IF($B129&lt;'Plan'!$C$25,K129,0),"")</x:f>
      </x:c>
      <x:c r="M129" s="40" t="str">
        <x:f>IF(AND($E$4,$B129&lt;='Plan'!$C$25),IF($E$18="Funded",IF($B129='Plan'!$C$25,$E$16,I129+K129),"n.a."),"")</x:f>
      </x:c>
    </x:row>
    <x:row r="130" ht="22" customHeight="1">
      <x:c r="B130" s="39" t="n">
        <x:v>104</x:v>
      </x:c>
      <x:c r="C130" s="40" t="str">
        <x:f>IF(AND($E$4,$B130&lt;='Plan'!$C$25),SUMIFS('Plan'!$F$32:$F$34,'Plan'!$C$32:$C$34,$B130),"")</x:f>
      </x:c>
      <x:c r="D130" s="40" t="str">
        <x:f>IF(AND($E$4,$B130&lt;='Plan'!$C$25),SUMIFS('Plan'!$G$32:$G$34,'Plan'!$E$32:$E$34,$B130),"")</x:f>
      </x:c>
      <x:c r="E130" s="40" t="str">
        <x:f>IF(AND($E$4,$B130&lt;='Plan'!$C$25),SUMIFS('Plan'!$H$32:$H$34,'Plan'!$E$32:$E$34,$B130),"")</x:f>
      </x:c>
      <x:c r="F130" s="40" t="str">
        <x:f>IF(AND($E$4,$B130&lt;='Plan'!$C$25),D130-E130,"")</x:f>
      </x:c>
      <x:c r="G130" s="40" t="str">
        <x:f>IF(AND($E$4,$B130&lt;='Plan'!$C$25),I129,"")</x:f>
      </x:c>
      <x:c r="H130" s="40" t="str">
        <x:f>IF(AND($E$4,$B130&lt;='Plan'!$C$25),IF('Plan'!$C$26="Receipts first",G130+F130,G130-C130),"")</x:f>
      </x:c>
      <x:c r="I130" s="40" t="str">
        <x:f>IF(AND($E$4,$B130&lt;='Plan'!$C$25),G130+F130-C130,"")</x:f>
      </x:c>
      <x:c r="J130" s="40" t="str">
        <x:f>IF(AND($E$4,$B130&lt;='Plan'!$C$25),MAX(0,-MIN(G130,H130,I130)),"")</x:f>
      </x:c>
      <x:c r="K130" s="40" t="str">
        <x:f>IF(AND($E$4,$B130&lt;='Plan'!$C$25),MAX(0,-I130),"")</x:f>
      </x:c>
      <x:c r="L130" s="40" t="str">
        <x:f>IF(AND($E$4,$B130&lt;='Plan'!$C$25),IF($B130&lt;'Plan'!$C$25,K130,0),"")</x:f>
      </x:c>
      <x:c r="M130" s="40" t="str">
        <x:f>IF(AND($E$4,$B130&lt;='Plan'!$C$25),IF($E$18="Funded",IF($B130='Plan'!$C$25,$E$16,I130+K130),"n.a."),"")</x:f>
      </x:c>
    </x:row>
    <x:row r="131" ht="22" customHeight="1">
      <x:c r="B131" s="39" t="n">
        <x:v>105</x:v>
      </x:c>
      <x:c r="C131" s="40" t="str">
        <x:f>IF(AND($E$4,$B131&lt;='Plan'!$C$25),SUMIFS('Plan'!$F$32:$F$34,'Plan'!$C$32:$C$34,$B131),"")</x:f>
      </x:c>
      <x:c r="D131" s="40" t="str">
        <x:f>IF(AND($E$4,$B131&lt;='Plan'!$C$25),SUMIFS('Plan'!$G$32:$G$34,'Plan'!$E$32:$E$34,$B131),"")</x:f>
      </x:c>
      <x:c r="E131" s="40" t="str">
        <x:f>IF(AND($E$4,$B131&lt;='Plan'!$C$25),SUMIFS('Plan'!$H$32:$H$34,'Plan'!$E$32:$E$34,$B131),"")</x:f>
      </x:c>
      <x:c r="F131" s="40" t="str">
        <x:f>IF(AND($E$4,$B131&lt;='Plan'!$C$25),D131-E131,"")</x:f>
      </x:c>
      <x:c r="G131" s="40" t="str">
        <x:f>IF(AND($E$4,$B131&lt;='Plan'!$C$25),I130,"")</x:f>
      </x:c>
      <x:c r="H131" s="40" t="str">
        <x:f>IF(AND($E$4,$B131&lt;='Plan'!$C$25),IF('Plan'!$C$26="Receipts first",G131+F131,G131-C131),"")</x:f>
      </x:c>
      <x:c r="I131" s="40" t="str">
        <x:f>IF(AND($E$4,$B131&lt;='Plan'!$C$25),G131+F131-C131,"")</x:f>
      </x:c>
      <x:c r="J131" s="40" t="str">
        <x:f>IF(AND($E$4,$B131&lt;='Plan'!$C$25),MAX(0,-MIN(G131,H131,I131)),"")</x:f>
      </x:c>
      <x:c r="K131" s="40" t="str">
        <x:f>IF(AND($E$4,$B131&lt;='Plan'!$C$25),MAX(0,-I131),"")</x:f>
      </x:c>
      <x:c r="L131" s="40" t="str">
        <x:f>IF(AND($E$4,$B131&lt;='Plan'!$C$25),IF($B131&lt;'Plan'!$C$25,K131,0),"")</x:f>
      </x:c>
      <x:c r="M131" s="40" t="str">
        <x:f>IF(AND($E$4,$B131&lt;='Plan'!$C$25),IF($E$18="Funded",IF($B131='Plan'!$C$25,$E$16,I131+K131),"n.a."),"")</x:f>
      </x:c>
    </x:row>
    <x:row r="132" ht="22" customHeight="1">
      <x:c r="B132" s="39" t="n">
        <x:v>106</x:v>
      </x:c>
      <x:c r="C132" s="40" t="str">
        <x:f>IF(AND($E$4,$B132&lt;='Plan'!$C$25),SUMIFS('Plan'!$F$32:$F$34,'Plan'!$C$32:$C$34,$B132),"")</x:f>
      </x:c>
      <x:c r="D132" s="40" t="str">
        <x:f>IF(AND($E$4,$B132&lt;='Plan'!$C$25),SUMIFS('Plan'!$G$32:$G$34,'Plan'!$E$32:$E$34,$B132),"")</x:f>
      </x:c>
      <x:c r="E132" s="40" t="str">
        <x:f>IF(AND($E$4,$B132&lt;='Plan'!$C$25),SUMIFS('Plan'!$H$32:$H$34,'Plan'!$E$32:$E$34,$B132),"")</x:f>
      </x:c>
      <x:c r="F132" s="40" t="str">
        <x:f>IF(AND($E$4,$B132&lt;='Plan'!$C$25),D132-E132,"")</x:f>
      </x:c>
      <x:c r="G132" s="40" t="str">
        <x:f>IF(AND($E$4,$B132&lt;='Plan'!$C$25),I131,"")</x:f>
      </x:c>
      <x:c r="H132" s="40" t="str">
        <x:f>IF(AND($E$4,$B132&lt;='Plan'!$C$25),IF('Plan'!$C$26="Receipts first",G132+F132,G132-C132),"")</x:f>
      </x:c>
      <x:c r="I132" s="40" t="str">
        <x:f>IF(AND($E$4,$B132&lt;='Plan'!$C$25),G132+F132-C132,"")</x:f>
      </x:c>
      <x:c r="J132" s="40" t="str">
        <x:f>IF(AND($E$4,$B132&lt;='Plan'!$C$25),MAX(0,-MIN(G132,H132,I132)),"")</x:f>
      </x:c>
      <x:c r="K132" s="40" t="str">
        <x:f>IF(AND($E$4,$B132&lt;='Plan'!$C$25),MAX(0,-I132),"")</x:f>
      </x:c>
      <x:c r="L132" s="40" t="str">
        <x:f>IF(AND($E$4,$B132&lt;='Plan'!$C$25),IF($B132&lt;'Plan'!$C$25,K132,0),"")</x:f>
      </x:c>
      <x:c r="M132" s="40" t="str">
        <x:f>IF(AND($E$4,$B132&lt;='Plan'!$C$25),IF($E$18="Funded",IF($B132='Plan'!$C$25,$E$16,I132+K132),"n.a."),"")</x:f>
      </x:c>
    </x:row>
    <x:row r="133" ht="22" customHeight="1">
      <x:c r="B133" s="39" t="n">
        <x:v>107</x:v>
      </x:c>
      <x:c r="C133" s="40" t="str">
        <x:f>IF(AND($E$4,$B133&lt;='Plan'!$C$25),SUMIFS('Plan'!$F$32:$F$34,'Plan'!$C$32:$C$34,$B133),"")</x:f>
      </x:c>
      <x:c r="D133" s="40" t="str">
        <x:f>IF(AND($E$4,$B133&lt;='Plan'!$C$25),SUMIFS('Plan'!$G$32:$G$34,'Plan'!$E$32:$E$34,$B133),"")</x:f>
      </x:c>
      <x:c r="E133" s="40" t="str">
        <x:f>IF(AND($E$4,$B133&lt;='Plan'!$C$25),SUMIFS('Plan'!$H$32:$H$34,'Plan'!$E$32:$E$34,$B133),"")</x:f>
      </x:c>
      <x:c r="F133" s="40" t="str">
        <x:f>IF(AND($E$4,$B133&lt;='Plan'!$C$25),D133-E133,"")</x:f>
      </x:c>
      <x:c r="G133" s="40" t="str">
        <x:f>IF(AND($E$4,$B133&lt;='Plan'!$C$25),I132,"")</x:f>
      </x:c>
      <x:c r="H133" s="40" t="str">
        <x:f>IF(AND($E$4,$B133&lt;='Plan'!$C$25),IF('Plan'!$C$26="Receipts first",G133+F133,G133-C133),"")</x:f>
      </x:c>
      <x:c r="I133" s="40" t="str">
        <x:f>IF(AND($E$4,$B133&lt;='Plan'!$C$25),G133+F133-C133,"")</x:f>
      </x:c>
      <x:c r="J133" s="40" t="str">
        <x:f>IF(AND($E$4,$B133&lt;='Plan'!$C$25),MAX(0,-MIN(G133,H133,I133)),"")</x:f>
      </x:c>
      <x:c r="K133" s="40" t="str">
        <x:f>IF(AND($E$4,$B133&lt;='Plan'!$C$25),MAX(0,-I133),"")</x:f>
      </x:c>
      <x:c r="L133" s="40" t="str">
        <x:f>IF(AND($E$4,$B133&lt;='Plan'!$C$25),IF($B133&lt;'Plan'!$C$25,K133,0),"")</x:f>
      </x:c>
      <x:c r="M133" s="40" t="str">
        <x:f>IF(AND($E$4,$B133&lt;='Plan'!$C$25),IF($E$18="Funded",IF($B133='Plan'!$C$25,$E$16,I133+K133),"n.a."),"")</x:f>
      </x:c>
    </x:row>
    <x:row r="134" ht="22" customHeight="1">
      <x:c r="B134" s="39" t="n">
        <x:v>108</x:v>
      </x:c>
      <x:c r="C134" s="40" t="str">
        <x:f>IF(AND($E$4,$B134&lt;='Plan'!$C$25),SUMIFS('Plan'!$F$32:$F$34,'Plan'!$C$32:$C$34,$B134),"")</x:f>
      </x:c>
      <x:c r="D134" s="40" t="str">
        <x:f>IF(AND($E$4,$B134&lt;='Plan'!$C$25),SUMIFS('Plan'!$G$32:$G$34,'Plan'!$E$32:$E$34,$B134),"")</x:f>
      </x:c>
      <x:c r="E134" s="40" t="str">
        <x:f>IF(AND($E$4,$B134&lt;='Plan'!$C$25),SUMIFS('Plan'!$H$32:$H$34,'Plan'!$E$32:$E$34,$B134),"")</x:f>
      </x:c>
      <x:c r="F134" s="40" t="str">
        <x:f>IF(AND($E$4,$B134&lt;='Plan'!$C$25),D134-E134,"")</x:f>
      </x:c>
      <x:c r="G134" s="40" t="str">
        <x:f>IF(AND($E$4,$B134&lt;='Plan'!$C$25),I133,"")</x:f>
      </x:c>
      <x:c r="H134" s="40" t="str">
        <x:f>IF(AND($E$4,$B134&lt;='Plan'!$C$25),IF('Plan'!$C$26="Receipts first",G134+F134,G134-C134),"")</x:f>
      </x:c>
      <x:c r="I134" s="40" t="str">
        <x:f>IF(AND($E$4,$B134&lt;='Plan'!$C$25),G134+F134-C134,"")</x:f>
      </x:c>
      <x:c r="J134" s="40" t="str">
        <x:f>IF(AND($E$4,$B134&lt;='Plan'!$C$25),MAX(0,-MIN(G134,H134,I134)),"")</x:f>
      </x:c>
      <x:c r="K134" s="40" t="str">
        <x:f>IF(AND($E$4,$B134&lt;='Plan'!$C$25),MAX(0,-I134),"")</x:f>
      </x:c>
      <x:c r="L134" s="40" t="str">
        <x:f>IF(AND($E$4,$B134&lt;='Plan'!$C$25),IF($B134&lt;'Plan'!$C$25,K134,0),"")</x:f>
      </x:c>
      <x:c r="M134" s="40" t="str">
        <x:f>IF(AND($E$4,$B134&lt;='Plan'!$C$25),IF($E$18="Funded",IF($B134='Plan'!$C$25,$E$16,I134+K134),"n.a."),"")</x:f>
      </x:c>
    </x:row>
    <x:row r="135" ht="22" customHeight="1">
      <x:c r="B135" s="39" t="n">
        <x:v>109</x:v>
      </x:c>
      <x:c r="C135" s="40" t="str">
        <x:f>IF(AND($E$4,$B135&lt;='Plan'!$C$25),SUMIFS('Plan'!$F$32:$F$34,'Plan'!$C$32:$C$34,$B135),"")</x:f>
      </x:c>
      <x:c r="D135" s="40" t="str">
        <x:f>IF(AND($E$4,$B135&lt;='Plan'!$C$25),SUMIFS('Plan'!$G$32:$G$34,'Plan'!$E$32:$E$34,$B135),"")</x:f>
      </x:c>
      <x:c r="E135" s="40" t="str">
        <x:f>IF(AND($E$4,$B135&lt;='Plan'!$C$25),SUMIFS('Plan'!$H$32:$H$34,'Plan'!$E$32:$E$34,$B135),"")</x:f>
      </x:c>
      <x:c r="F135" s="40" t="str">
        <x:f>IF(AND($E$4,$B135&lt;='Plan'!$C$25),D135-E135,"")</x:f>
      </x:c>
      <x:c r="G135" s="40" t="str">
        <x:f>IF(AND($E$4,$B135&lt;='Plan'!$C$25),I134,"")</x:f>
      </x:c>
      <x:c r="H135" s="40" t="str">
        <x:f>IF(AND($E$4,$B135&lt;='Plan'!$C$25),IF('Plan'!$C$26="Receipts first",G135+F135,G135-C135),"")</x:f>
      </x:c>
      <x:c r="I135" s="40" t="str">
        <x:f>IF(AND($E$4,$B135&lt;='Plan'!$C$25),G135+F135-C135,"")</x:f>
      </x:c>
      <x:c r="J135" s="40" t="str">
        <x:f>IF(AND($E$4,$B135&lt;='Plan'!$C$25),MAX(0,-MIN(G135,H135,I135)),"")</x:f>
      </x:c>
      <x:c r="K135" s="40" t="str">
        <x:f>IF(AND($E$4,$B135&lt;='Plan'!$C$25),MAX(0,-I135),"")</x:f>
      </x:c>
      <x:c r="L135" s="40" t="str">
        <x:f>IF(AND($E$4,$B135&lt;='Plan'!$C$25),IF($B135&lt;'Plan'!$C$25,K135,0),"")</x:f>
      </x:c>
      <x:c r="M135" s="40" t="str">
        <x:f>IF(AND($E$4,$B135&lt;='Plan'!$C$25),IF($E$18="Funded",IF($B135='Plan'!$C$25,$E$16,I135+K135),"n.a."),"")</x:f>
      </x:c>
    </x:row>
    <x:row r="136" ht="22" customHeight="1">
      <x:c r="B136" s="39" t="n">
        <x:v>110</x:v>
      </x:c>
      <x:c r="C136" s="40" t="str">
        <x:f>IF(AND($E$4,$B136&lt;='Plan'!$C$25),SUMIFS('Plan'!$F$32:$F$34,'Plan'!$C$32:$C$34,$B136),"")</x:f>
      </x:c>
      <x:c r="D136" s="40" t="str">
        <x:f>IF(AND($E$4,$B136&lt;='Plan'!$C$25),SUMIFS('Plan'!$G$32:$G$34,'Plan'!$E$32:$E$34,$B136),"")</x:f>
      </x:c>
      <x:c r="E136" s="40" t="str">
        <x:f>IF(AND($E$4,$B136&lt;='Plan'!$C$25),SUMIFS('Plan'!$H$32:$H$34,'Plan'!$E$32:$E$34,$B136),"")</x:f>
      </x:c>
      <x:c r="F136" s="40" t="str">
        <x:f>IF(AND($E$4,$B136&lt;='Plan'!$C$25),D136-E136,"")</x:f>
      </x:c>
      <x:c r="G136" s="40" t="str">
        <x:f>IF(AND($E$4,$B136&lt;='Plan'!$C$25),I135,"")</x:f>
      </x:c>
      <x:c r="H136" s="40" t="str">
        <x:f>IF(AND($E$4,$B136&lt;='Plan'!$C$25),IF('Plan'!$C$26="Receipts first",G136+F136,G136-C136),"")</x:f>
      </x:c>
      <x:c r="I136" s="40" t="str">
        <x:f>IF(AND($E$4,$B136&lt;='Plan'!$C$25),G136+F136-C136,"")</x:f>
      </x:c>
      <x:c r="J136" s="40" t="str">
        <x:f>IF(AND($E$4,$B136&lt;='Plan'!$C$25),MAX(0,-MIN(G136,H136,I136)),"")</x:f>
      </x:c>
      <x:c r="K136" s="40" t="str">
        <x:f>IF(AND($E$4,$B136&lt;='Plan'!$C$25),MAX(0,-I136),"")</x:f>
      </x:c>
      <x:c r="L136" s="40" t="str">
        <x:f>IF(AND($E$4,$B136&lt;='Plan'!$C$25),IF($B136&lt;'Plan'!$C$25,K136,0),"")</x:f>
      </x:c>
      <x:c r="M136" s="40" t="str">
        <x:f>IF(AND($E$4,$B136&lt;='Plan'!$C$25),IF($E$18="Funded",IF($B136='Plan'!$C$25,$E$16,I136+K136),"n.a."),"")</x:f>
      </x:c>
    </x:row>
    <x:row r="137" ht="22" customHeight="1">
      <x:c r="B137" s="39" t="n">
        <x:v>111</x:v>
      </x:c>
      <x:c r="C137" s="40" t="str">
        <x:f>IF(AND($E$4,$B137&lt;='Plan'!$C$25),SUMIFS('Plan'!$F$32:$F$34,'Plan'!$C$32:$C$34,$B137),"")</x:f>
      </x:c>
      <x:c r="D137" s="40" t="str">
        <x:f>IF(AND($E$4,$B137&lt;='Plan'!$C$25),SUMIFS('Plan'!$G$32:$G$34,'Plan'!$E$32:$E$34,$B137),"")</x:f>
      </x:c>
      <x:c r="E137" s="40" t="str">
        <x:f>IF(AND($E$4,$B137&lt;='Plan'!$C$25),SUMIFS('Plan'!$H$32:$H$34,'Plan'!$E$32:$E$34,$B137),"")</x:f>
      </x:c>
      <x:c r="F137" s="40" t="str">
        <x:f>IF(AND($E$4,$B137&lt;='Plan'!$C$25),D137-E137,"")</x:f>
      </x:c>
      <x:c r="G137" s="40" t="str">
        <x:f>IF(AND($E$4,$B137&lt;='Plan'!$C$25),I136,"")</x:f>
      </x:c>
      <x:c r="H137" s="40" t="str">
        <x:f>IF(AND($E$4,$B137&lt;='Plan'!$C$25),IF('Plan'!$C$26="Receipts first",G137+F137,G137-C137),"")</x:f>
      </x:c>
      <x:c r="I137" s="40" t="str">
        <x:f>IF(AND($E$4,$B137&lt;='Plan'!$C$25),G137+F137-C137,"")</x:f>
      </x:c>
      <x:c r="J137" s="40" t="str">
        <x:f>IF(AND($E$4,$B137&lt;='Plan'!$C$25),MAX(0,-MIN(G137,H137,I137)),"")</x:f>
      </x:c>
      <x:c r="K137" s="40" t="str">
        <x:f>IF(AND($E$4,$B137&lt;='Plan'!$C$25),MAX(0,-I137),"")</x:f>
      </x:c>
      <x:c r="L137" s="40" t="str">
        <x:f>IF(AND($E$4,$B137&lt;='Plan'!$C$25),IF($B137&lt;'Plan'!$C$25,K137,0),"")</x:f>
      </x:c>
      <x:c r="M137" s="40" t="str">
        <x:f>IF(AND($E$4,$B137&lt;='Plan'!$C$25),IF($E$18="Funded",IF($B137='Plan'!$C$25,$E$16,I137+K137),"n.a."),"")</x:f>
      </x:c>
    </x:row>
    <x:row r="138" ht="22" customHeight="1">
      <x:c r="B138" s="39" t="n">
        <x:v>112</x:v>
      </x:c>
      <x:c r="C138" s="40" t="str">
        <x:f>IF(AND($E$4,$B138&lt;='Plan'!$C$25),SUMIFS('Plan'!$F$32:$F$34,'Plan'!$C$32:$C$34,$B138),"")</x:f>
      </x:c>
      <x:c r="D138" s="40" t="str">
        <x:f>IF(AND($E$4,$B138&lt;='Plan'!$C$25),SUMIFS('Plan'!$G$32:$G$34,'Plan'!$E$32:$E$34,$B138),"")</x:f>
      </x:c>
      <x:c r="E138" s="40" t="str">
        <x:f>IF(AND($E$4,$B138&lt;='Plan'!$C$25),SUMIFS('Plan'!$H$32:$H$34,'Plan'!$E$32:$E$34,$B138),"")</x:f>
      </x:c>
      <x:c r="F138" s="40" t="str">
        <x:f>IF(AND($E$4,$B138&lt;='Plan'!$C$25),D138-E138,"")</x:f>
      </x:c>
      <x:c r="G138" s="40" t="str">
        <x:f>IF(AND($E$4,$B138&lt;='Plan'!$C$25),I137,"")</x:f>
      </x:c>
      <x:c r="H138" s="40" t="str">
        <x:f>IF(AND($E$4,$B138&lt;='Plan'!$C$25),IF('Plan'!$C$26="Receipts first",G138+F138,G138-C138),"")</x:f>
      </x:c>
      <x:c r="I138" s="40" t="str">
        <x:f>IF(AND($E$4,$B138&lt;='Plan'!$C$25),G138+F138-C138,"")</x:f>
      </x:c>
      <x:c r="J138" s="40" t="str">
        <x:f>IF(AND($E$4,$B138&lt;='Plan'!$C$25),MAX(0,-MIN(G138,H138,I138)),"")</x:f>
      </x:c>
      <x:c r="K138" s="40" t="str">
        <x:f>IF(AND($E$4,$B138&lt;='Plan'!$C$25),MAX(0,-I138),"")</x:f>
      </x:c>
      <x:c r="L138" s="40" t="str">
        <x:f>IF(AND($E$4,$B138&lt;='Plan'!$C$25),IF($B138&lt;'Plan'!$C$25,K138,0),"")</x:f>
      </x:c>
      <x:c r="M138" s="40" t="str">
        <x:f>IF(AND($E$4,$B138&lt;='Plan'!$C$25),IF($E$18="Funded",IF($B138='Plan'!$C$25,$E$16,I138+K138),"n.a."),"")</x:f>
      </x:c>
    </x:row>
    <x:row r="139" ht="22" customHeight="1">
      <x:c r="B139" s="39" t="n">
        <x:v>113</x:v>
      </x:c>
      <x:c r="C139" s="40" t="str">
        <x:f>IF(AND($E$4,$B139&lt;='Plan'!$C$25),SUMIFS('Plan'!$F$32:$F$34,'Plan'!$C$32:$C$34,$B139),"")</x:f>
      </x:c>
      <x:c r="D139" s="40" t="str">
        <x:f>IF(AND($E$4,$B139&lt;='Plan'!$C$25),SUMIFS('Plan'!$G$32:$G$34,'Plan'!$E$32:$E$34,$B139),"")</x:f>
      </x:c>
      <x:c r="E139" s="40" t="str">
        <x:f>IF(AND($E$4,$B139&lt;='Plan'!$C$25),SUMIFS('Plan'!$H$32:$H$34,'Plan'!$E$32:$E$34,$B139),"")</x:f>
      </x:c>
      <x:c r="F139" s="40" t="str">
        <x:f>IF(AND($E$4,$B139&lt;='Plan'!$C$25),D139-E139,"")</x:f>
      </x:c>
      <x:c r="G139" s="40" t="str">
        <x:f>IF(AND($E$4,$B139&lt;='Plan'!$C$25),I138,"")</x:f>
      </x:c>
      <x:c r="H139" s="40" t="str">
        <x:f>IF(AND($E$4,$B139&lt;='Plan'!$C$25),IF('Plan'!$C$26="Receipts first",G139+F139,G139-C139),"")</x:f>
      </x:c>
      <x:c r="I139" s="40" t="str">
        <x:f>IF(AND($E$4,$B139&lt;='Plan'!$C$25),G139+F139-C139,"")</x:f>
      </x:c>
      <x:c r="J139" s="40" t="str">
        <x:f>IF(AND($E$4,$B139&lt;='Plan'!$C$25),MAX(0,-MIN(G139,H139,I139)),"")</x:f>
      </x:c>
      <x:c r="K139" s="40" t="str">
        <x:f>IF(AND($E$4,$B139&lt;='Plan'!$C$25),MAX(0,-I139),"")</x:f>
      </x:c>
      <x:c r="L139" s="40" t="str">
        <x:f>IF(AND($E$4,$B139&lt;='Plan'!$C$25),IF($B139&lt;'Plan'!$C$25,K139,0),"")</x:f>
      </x:c>
      <x:c r="M139" s="40" t="str">
        <x:f>IF(AND($E$4,$B139&lt;='Plan'!$C$25),IF($E$18="Funded",IF($B139='Plan'!$C$25,$E$16,I139+K139),"n.a."),"")</x:f>
      </x:c>
    </x:row>
    <x:row r="140" ht="22" customHeight="1">
      <x:c r="B140" s="39" t="n">
        <x:v>114</x:v>
      </x:c>
      <x:c r="C140" s="40" t="str">
        <x:f>IF(AND($E$4,$B140&lt;='Plan'!$C$25),SUMIFS('Plan'!$F$32:$F$34,'Plan'!$C$32:$C$34,$B140),"")</x:f>
      </x:c>
      <x:c r="D140" s="40" t="str">
        <x:f>IF(AND($E$4,$B140&lt;='Plan'!$C$25),SUMIFS('Plan'!$G$32:$G$34,'Plan'!$E$32:$E$34,$B140),"")</x:f>
      </x:c>
      <x:c r="E140" s="40" t="str">
        <x:f>IF(AND($E$4,$B140&lt;='Plan'!$C$25),SUMIFS('Plan'!$H$32:$H$34,'Plan'!$E$32:$E$34,$B140),"")</x:f>
      </x:c>
      <x:c r="F140" s="40" t="str">
        <x:f>IF(AND($E$4,$B140&lt;='Plan'!$C$25),D140-E140,"")</x:f>
      </x:c>
      <x:c r="G140" s="40" t="str">
        <x:f>IF(AND($E$4,$B140&lt;='Plan'!$C$25),I139,"")</x:f>
      </x:c>
      <x:c r="H140" s="40" t="str">
        <x:f>IF(AND($E$4,$B140&lt;='Plan'!$C$25),IF('Plan'!$C$26="Receipts first",G140+F140,G140-C140),"")</x:f>
      </x:c>
      <x:c r="I140" s="40" t="str">
        <x:f>IF(AND($E$4,$B140&lt;='Plan'!$C$25),G140+F140-C140,"")</x:f>
      </x:c>
      <x:c r="J140" s="40" t="str">
        <x:f>IF(AND($E$4,$B140&lt;='Plan'!$C$25),MAX(0,-MIN(G140,H140,I140)),"")</x:f>
      </x:c>
      <x:c r="K140" s="40" t="str">
        <x:f>IF(AND($E$4,$B140&lt;='Plan'!$C$25),MAX(0,-I140),"")</x:f>
      </x:c>
      <x:c r="L140" s="40" t="str">
        <x:f>IF(AND($E$4,$B140&lt;='Plan'!$C$25),IF($B140&lt;'Plan'!$C$25,K140,0),"")</x:f>
      </x:c>
      <x:c r="M140" s="40" t="str">
        <x:f>IF(AND($E$4,$B140&lt;='Plan'!$C$25),IF($E$18="Funded",IF($B140='Plan'!$C$25,$E$16,I140+K140),"n.a."),"")</x:f>
      </x:c>
    </x:row>
    <x:row r="141" ht="22" customHeight="1">
      <x:c r="B141" s="39" t="n">
        <x:v>115</x:v>
      </x:c>
      <x:c r="C141" s="40" t="str">
        <x:f>IF(AND($E$4,$B141&lt;='Plan'!$C$25),SUMIFS('Plan'!$F$32:$F$34,'Plan'!$C$32:$C$34,$B141),"")</x:f>
      </x:c>
      <x:c r="D141" s="40" t="str">
        <x:f>IF(AND($E$4,$B141&lt;='Plan'!$C$25),SUMIFS('Plan'!$G$32:$G$34,'Plan'!$E$32:$E$34,$B141),"")</x:f>
      </x:c>
      <x:c r="E141" s="40" t="str">
        <x:f>IF(AND($E$4,$B141&lt;='Plan'!$C$25),SUMIFS('Plan'!$H$32:$H$34,'Plan'!$E$32:$E$34,$B141),"")</x:f>
      </x:c>
      <x:c r="F141" s="40" t="str">
        <x:f>IF(AND($E$4,$B141&lt;='Plan'!$C$25),D141-E141,"")</x:f>
      </x:c>
      <x:c r="G141" s="40" t="str">
        <x:f>IF(AND($E$4,$B141&lt;='Plan'!$C$25),I140,"")</x:f>
      </x:c>
      <x:c r="H141" s="40" t="str">
        <x:f>IF(AND($E$4,$B141&lt;='Plan'!$C$25),IF('Plan'!$C$26="Receipts first",G141+F141,G141-C141),"")</x:f>
      </x:c>
      <x:c r="I141" s="40" t="str">
        <x:f>IF(AND($E$4,$B141&lt;='Plan'!$C$25),G141+F141-C141,"")</x:f>
      </x:c>
      <x:c r="J141" s="40" t="str">
        <x:f>IF(AND($E$4,$B141&lt;='Plan'!$C$25),MAX(0,-MIN(G141,H141,I141)),"")</x:f>
      </x:c>
      <x:c r="K141" s="40" t="str">
        <x:f>IF(AND($E$4,$B141&lt;='Plan'!$C$25),MAX(0,-I141),"")</x:f>
      </x:c>
      <x:c r="L141" s="40" t="str">
        <x:f>IF(AND($E$4,$B141&lt;='Plan'!$C$25),IF($B141&lt;'Plan'!$C$25,K141,0),"")</x:f>
      </x:c>
      <x:c r="M141" s="40" t="str">
        <x:f>IF(AND($E$4,$B141&lt;='Plan'!$C$25),IF($E$18="Funded",IF($B141='Plan'!$C$25,$E$16,I141+K141),"n.a."),"")</x:f>
      </x:c>
    </x:row>
    <x:row r="142" ht="22" customHeight="1">
      <x:c r="B142" s="39" t="n">
        <x:v>116</x:v>
      </x:c>
      <x:c r="C142" s="40" t="str">
        <x:f>IF(AND($E$4,$B142&lt;='Plan'!$C$25),SUMIFS('Plan'!$F$32:$F$34,'Plan'!$C$32:$C$34,$B142),"")</x:f>
      </x:c>
      <x:c r="D142" s="40" t="str">
        <x:f>IF(AND($E$4,$B142&lt;='Plan'!$C$25),SUMIFS('Plan'!$G$32:$G$34,'Plan'!$E$32:$E$34,$B142),"")</x:f>
      </x:c>
      <x:c r="E142" s="40" t="str">
        <x:f>IF(AND($E$4,$B142&lt;='Plan'!$C$25),SUMIFS('Plan'!$H$32:$H$34,'Plan'!$E$32:$E$34,$B142),"")</x:f>
      </x:c>
      <x:c r="F142" s="40" t="str">
        <x:f>IF(AND($E$4,$B142&lt;='Plan'!$C$25),D142-E142,"")</x:f>
      </x:c>
      <x:c r="G142" s="40" t="str">
        <x:f>IF(AND($E$4,$B142&lt;='Plan'!$C$25),I141,"")</x:f>
      </x:c>
      <x:c r="H142" s="40" t="str">
        <x:f>IF(AND($E$4,$B142&lt;='Plan'!$C$25),IF('Plan'!$C$26="Receipts first",G142+F142,G142-C142),"")</x:f>
      </x:c>
      <x:c r="I142" s="40" t="str">
        <x:f>IF(AND($E$4,$B142&lt;='Plan'!$C$25),G142+F142-C142,"")</x:f>
      </x:c>
      <x:c r="J142" s="40" t="str">
        <x:f>IF(AND($E$4,$B142&lt;='Plan'!$C$25),MAX(0,-MIN(G142,H142,I142)),"")</x:f>
      </x:c>
      <x:c r="K142" s="40" t="str">
        <x:f>IF(AND($E$4,$B142&lt;='Plan'!$C$25),MAX(0,-I142),"")</x:f>
      </x:c>
      <x:c r="L142" s="40" t="str">
        <x:f>IF(AND($E$4,$B142&lt;='Plan'!$C$25),IF($B142&lt;'Plan'!$C$25,K142,0),"")</x:f>
      </x:c>
      <x:c r="M142" s="40" t="str">
        <x:f>IF(AND($E$4,$B142&lt;='Plan'!$C$25),IF($E$18="Funded",IF($B142='Plan'!$C$25,$E$16,I142+K142),"n.a."),"")</x:f>
      </x:c>
    </x:row>
    <x:row r="143" ht="22" customHeight="1">
      <x:c r="B143" s="39" t="n">
        <x:v>117</x:v>
      </x:c>
      <x:c r="C143" s="40" t="str">
        <x:f>IF(AND($E$4,$B143&lt;='Plan'!$C$25),SUMIFS('Plan'!$F$32:$F$34,'Plan'!$C$32:$C$34,$B143),"")</x:f>
      </x:c>
      <x:c r="D143" s="40" t="str">
        <x:f>IF(AND($E$4,$B143&lt;='Plan'!$C$25),SUMIFS('Plan'!$G$32:$G$34,'Plan'!$E$32:$E$34,$B143),"")</x:f>
      </x:c>
      <x:c r="E143" s="40" t="str">
        <x:f>IF(AND($E$4,$B143&lt;='Plan'!$C$25),SUMIFS('Plan'!$H$32:$H$34,'Plan'!$E$32:$E$34,$B143),"")</x:f>
      </x:c>
      <x:c r="F143" s="40" t="str">
        <x:f>IF(AND($E$4,$B143&lt;='Plan'!$C$25),D143-E143,"")</x:f>
      </x:c>
      <x:c r="G143" s="40" t="str">
        <x:f>IF(AND($E$4,$B143&lt;='Plan'!$C$25),I142,"")</x:f>
      </x:c>
      <x:c r="H143" s="40" t="str">
        <x:f>IF(AND($E$4,$B143&lt;='Plan'!$C$25),IF('Plan'!$C$26="Receipts first",G143+F143,G143-C143),"")</x:f>
      </x:c>
      <x:c r="I143" s="40" t="str">
        <x:f>IF(AND($E$4,$B143&lt;='Plan'!$C$25),G143+F143-C143,"")</x:f>
      </x:c>
      <x:c r="J143" s="40" t="str">
        <x:f>IF(AND($E$4,$B143&lt;='Plan'!$C$25),MAX(0,-MIN(G143,H143,I143)),"")</x:f>
      </x:c>
      <x:c r="K143" s="40" t="str">
        <x:f>IF(AND($E$4,$B143&lt;='Plan'!$C$25),MAX(0,-I143),"")</x:f>
      </x:c>
      <x:c r="L143" s="40" t="str">
        <x:f>IF(AND($E$4,$B143&lt;='Plan'!$C$25),IF($B143&lt;'Plan'!$C$25,K143,0),"")</x:f>
      </x:c>
      <x:c r="M143" s="40" t="str">
        <x:f>IF(AND($E$4,$B143&lt;='Plan'!$C$25),IF($E$18="Funded",IF($B143='Plan'!$C$25,$E$16,I143+K143),"n.a."),"")</x:f>
      </x:c>
    </x:row>
    <x:row r="144" ht="22" customHeight="1">
      <x:c r="B144" s="39" t="n">
        <x:v>118</x:v>
      </x:c>
      <x:c r="C144" s="40" t="str">
        <x:f>IF(AND($E$4,$B144&lt;='Plan'!$C$25),SUMIFS('Plan'!$F$32:$F$34,'Plan'!$C$32:$C$34,$B144),"")</x:f>
      </x:c>
      <x:c r="D144" s="40" t="str">
        <x:f>IF(AND($E$4,$B144&lt;='Plan'!$C$25),SUMIFS('Plan'!$G$32:$G$34,'Plan'!$E$32:$E$34,$B144),"")</x:f>
      </x:c>
      <x:c r="E144" s="40" t="str">
        <x:f>IF(AND($E$4,$B144&lt;='Plan'!$C$25),SUMIFS('Plan'!$H$32:$H$34,'Plan'!$E$32:$E$34,$B144),"")</x:f>
      </x:c>
      <x:c r="F144" s="40" t="str">
        <x:f>IF(AND($E$4,$B144&lt;='Plan'!$C$25),D144-E144,"")</x:f>
      </x:c>
      <x:c r="G144" s="40" t="str">
        <x:f>IF(AND($E$4,$B144&lt;='Plan'!$C$25),I143,"")</x:f>
      </x:c>
      <x:c r="H144" s="40" t="str">
        <x:f>IF(AND($E$4,$B144&lt;='Plan'!$C$25),IF('Plan'!$C$26="Receipts first",G144+F144,G144-C144),"")</x:f>
      </x:c>
      <x:c r="I144" s="40" t="str">
        <x:f>IF(AND($E$4,$B144&lt;='Plan'!$C$25),G144+F144-C144,"")</x:f>
      </x:c>
      <x:c r="J144" s="40" t="str">
        <x:f>IF(AND($E$4,$B144&lt;='Plan'!$C$25),MAX(0,-MIN(G144,H144,I144)),"")</x:f>
      </x:c>
      <x:c r="K144" s="40" t="str">
        <x:f>IF(AND($E$4,$B144&lt;='Plan'!$C$25),MAX(0,-I144),"")</x:f>
      </x:c>
      <x:c r="L144" s="40" t="str">
        <x:f>IF(AND($E$4,$B144&lt;='Plan'!$C$25),IF($B144&lt;'Plan'!$C$25,K144,0),"")</x:f>
      </x:c>
      <x:c r="M144" s="40" t="str">
        <x:f>IF(AND($E$4,$B144&lt;='Plan'!$C$25),IF($E$18="Funded",IF($B144='Plan'!$C$25,$E$16,I144+K144),"n.a."),"")</x:f>
      </x:c>
    </x:row>
    <x:row r="145" ht="22" customHeight="1">
      <x:c r="B145" s="39" t="n">
        <x:v>119</x:v>
      </x:c>
      <x:c r="C145" s="40" t="str">
        <x:f>IF(AND($E$4,$B145&lt;='Plan'!$C$25),SUMIFS('Plan'!$F$32:$F$34,'Plan'!$C$32:$C$34,$B145),"")</x:f>
      </x:c>
      <x:c r="D145" s="40" t="str">
        <x:f>IF(AND($E$4,$B145&lt;='Plan'!$C$25),SUMIFS('Plan'!$G$32:$G$34,'Plan'!$E$32:$E$34,$B145),"")</x:f>
      </x:c>
      <x:c r="E145" s="40" t="str">
        <x:f>IF(AND($E$4,$B145&lt;='Plan'!$C$25),SUMIFS('Plan'!$H$32:$H$34,'Plan'!$E$32:$E$34,$B145),"")</x:f>
      </x:c>
      <x:c r="F145" s="40" t="str">
        <x:f>IF(AND($E$4,$B145&lt;='Plan'!$C$25),D145-E145,"")</x:f>
      </x:c>
      <x:c r="G145" s="40" t="str">
        <x:f>IF(AND($E$4,$B145&lt;='Plan'!$C$25),I144,"")</x:f>
      </x:c>
      <x:c r="H145" s="40" t="str">
        <x:f>IF(AND($E$4,$B145&lt;='Plan'!$C$25),IF('Plan'!$C$26="Receipts first",G145+F145,G145-C145),"")</x:f>
      </x:c>
      <x:c r="I145" s="40" t="str">
        <x:f>IF(AND($E$4,$B145&lt;='Plan'!$C$25),G145+F145-C145,"")</x:f>
      </x:c>
      <x:c r="J145" s="40" t="str">
        <x:f>IF(AND($E$4,$B145&lt;='Plan'!$C$25),MAX(0,-MIN(G145,H145,I145)),"")</x:f>
      </x:c>
      <x:c r="K145" s="40" t="str">
        <x:f>IF(AND($E$4,$B145&lt;='Plan'!$C$25),MAX(0,-I145),"")</x:f>
      </x:c>
      <x:c r="L145" s="40" t="str">
        <x:f>IF(AND($E$4,$B145&lt;='Plan'!$C$25),IF($B145&lt;'Plan'!$C$25,K145,0),"")</x:f>
      </x:c>
      <x:c r="M145" s="40" t="str">
        <x:f>IF(AND($E$4,$B145&lt;='Plan'!$C$25),IF($E$18="Funded",IF($B145='Plan'!$C$25,$E$16,I145+K145),"n.a."),"")</x:f>
      </x:c>
    </x:row>
    <x:row r="146" ht="22" customHeight="1">
      <x:c r="B146" s="39" t="n">
        <x:v>120</x:v>
      </x:c>
      <x:c r="C146" s="40" t="str">
        <x:f>IF(AND($E$4,$B146&lt;='Plan'!$C$25),SUMIFS('Plan'!$F$32:$F$34,'Plan'!$C$32:$C$34,$B146),"")</x:f>
      </x:c>
      <x:c r="D146" s="40" t="str">
        <x:f>IF(AND($E$4,$B146&lt;='Plan'!$C$25),SUMIFS('Plan'!$G$32:$G$34,'Plan'!$E$32:$E$34,$B146),"")</x:f>
      </x:c>
      <x:c r="E146" s="40" t="str">
        <x:f>IF(AND($E$4,$B146&lt;='Plan'!$C$25),SUMIFS('Plan'!$H$32:$H$34,'Plan'!$E$32:$E$34,$B146),"")</x:f>
      </x:c>
      <x:c r="F146" s="40" t="str">
        <x:f>IF(AND($E$4,$B146&lt;='Plan'!$C$25),D146-E146,"")</x:f>
      </x:c>
      <x:c r="G146" s="40" t="str">
        <x:f>IF(AND($E$4,$B146&lt;='Plan'!$C$25),I145,"")</x:f>
      </x:c>
      <x:c r="H146" s="40" t="str">
        <x:f>IF(AND($E$4,$B146&lt;='Plan'!$C$25),IF('Plan'!$C$26="Receipts first",G146+F146,G146-C146),"")</x:f>
      </x:c>
      <x:c r="I146" s="40" t="str">
        <x:f>IF(AND($E$4,$B146&lt;='Plan'!$C$25),G146+F146-C146,"")</x:f>
      </x:c>
      <x:c r="J146" s="40" t="str">
        <x:f>IF(AND($E$4,$B146&lt;='Plan'!$C$25),MAX(0,-MIN(G146,H146,I146)),"")</x:f>
      </x:c>
      <x:c r="K146" s="40" t="str">
        <x:f>IF(AND($E$4,$B146&lt;='Plan'!$C$25),MAX(0,-I146),"")</x:f>
      </x:c>
      <x:c r="L146" s="40" t="str">
        <x:f>IF(AND($E$4,$B146&lt;='Plan'!$C$25),IF($B146&lt;'Plan'!$C$25,K146,0),"")</x:f>
      </x:c>
      <x:c r="M146" s="40" t="str">
        <x:f>IF(AND($E$4,$B146&lt;='Plan'!$C$25),IF($E$18="Funded",IF($B146='Plan'!$C$25,$E$16,I146+K146),"n.a."),"")</x:f>
      </x:c>
    </x:row>
    <x:row r="147" ht="22" customHeight="1">
      <x:c r="B147" s="39" t="n">
        <x:v>121</x:v>
      </x:c>
      <x:c r="C147" s="40" t="str">
        <x:f>IF(AND($E$4,$B147&lt;='Plan'!$C$25),SUMIFS('Plan'!$F$32:$F$34,'Plan'!$C$32:$C$34,$B147),"")</x:f>
      </x:c>
      <x:c r="D147" s="40" t="str">
        <x:f>IF(AND($E$4,$B147&lt;='Plan'!$C$25),SUMIFS('Plan'!$G$32:$G$34,'Plan'!$E$32:$E$34,$B147),"")</x:f>
      </x:c>
      <x:c r="E147" s="40" t="str">
        <x:f>IF(AND($E$4,$B147&lt;='Plan'!$C$25),SUMIFS('Plan'!$H$32:$H$34,'Plan'!$E$32:$E$34,$B147),"")</x:f>
      </x:c>
      <x:c r="F147" s="40" t="str">
        <x:f>IF(AND($E$4,$B147&lt;='Plan'!$C$25),D147-E147,"")</x:f>
      </x:c>
      <x:c r="G147" s="40" t="str">
        <x:f>IF(AND($E$4,$B147&lt;='Plan'!$C$25),I146,"")</x:f>
      </x:c>
      <x:c r="H147" s="40" t="str">
        <x:f>IF(AND($E$4,$B147&lt;='Plan'!$C$25),IF('Plan'!$C$26="Receipts first",G147+F147,G147-C147),"")</x:f>
      </x:c>
      <x:c r="I147" s="40" t="str">
        <x:f>IF(AND($E$4,$B147&lt;='Plan'!$C$25),G147+F147-C147,"")</x:f>
      </x:c>
      <x:c r="J147" s="40" t="str">
        <x:f>IF(AND($E$4,$B147&lt;='Plan'!$C$25),MAX(0,-MIN(G147,H147,I147)),"")</x:f>
      </x:c>
      <x:c r="K147" s="40" t="str">
        <x:f>IF(AND($E$4,$B147&lt;='Plan'!$C$25),MAX(0,-I147),"")</x:f>
      </x:c>
      <x:c r="L147" s="40" t="str">
        <x:f>IF(AND($E$4,$B147&lt;='Plan'!$C$25),IF($B147&lt;'Plan'!$C$25,K147,0),"")</x:f>
      </x:c>
      <x:c r="M147" s="40" t="str">
        <x:f>IF(AND($E$4,$B147&lt;='Plan'!$C$25),IF($E$18="Funded",IF($B147='Plan'!$C$25,$E$16,I147+K147),"n.a."),"")</x:f>
      </x:c>
    </x:row>
    <x:row r="148" ht="22" customHeight="1">
      <x:c r="B148" s="39" t="n">
        <x:v>122</x:v>
      </x:c>
      <x:c r="C148" s="40" t="str">
        <x:f>IF(AND($E$4,$B148&lt;='Plan'!$C$25),SUMIFS('Plan'!$F$32:$F$34,'Plan'!$C$32:$C$34,$B148),"")</x:f>
      </x:c>
      <x:c r="D148" s="40" t="str">
        <x:f>IF(AND($E$4,$B148&lt;='Plan'!$C$25),SUMIFS('Plan'!$G$32:$G$34,'Plan'!$E$32:$E$34,$B148),"")</x:f>
      </x:c>
      <x:c r="E148" s="40" t="str">
        <x:f>IF(AND($E$4,$B148&lt;='Plan'!$C$25),SUMIFS('Plan'!$H$32:$H$34,'Plan'!$E$32:$E$34,$B148),"")</x:f>
      </x:c>
      <x:c r="F148" s="40" t="str">
        <x:f>IF(AND($E$4,$B148&lt;='Plan'!$C$25),D148-E148,"")</x:f>
      </x:c>
      <x:c r="G148" s="40" t="str">
        <x:f>IF(AND($E$4,$B148&lt;='Plan'!$C$25),I147,"")</x:f>
      </x:c>
      <x:c r="H148" s="40" t="str">
        <x:f>IF(AND($E$4,$B148&lt;='Plan'!$C$25),IF('Plan'!$C$26="Receipts first",G148+F148,G148-C148),"")</x:f>
      </x:c>
      <x:c r="I148" s="40" t="str">
        <x:f>IF(AND($E$4,$B148&lt;='Plan'!$C$25),G148+F148-C148,"")</x:f>
      </x:c>
      <x:c r="J148" s="40" t="str">
        <x:f>IF(AND($E$4,$B148&lt;='Plan'!$C$25),MAX(0,-MIN(G148,H148,I148)),"")</x:f>
      </x:c>
      <x:c r="K148" s="40" t="str">
        <x:f>IF(AND($E$4,$B148&lt;='Plan'!$C$25),MAX(0,-I148),"")</x:f>
      </x:c>
      <x:c r="L148" s="40" t="str">
        <x:f>IF(AND($E$4,$B148&lt;='Plan'!$C$25),IF($B148&lt;'Plan'!$C$25,K148,0),"")</x:f>
      </x:c>
      <x:c r="M148" s="40" t="str">
        <x:f>IF(AND($E$4,$B148&lt;='Plan'!$C$25),IF($E$18="Funded",IF($B148='Plan'!$C$25,$E$16,I148+K148),"n.a."),"")</x:f>
      </x:c>
    </x:row>
    <x:row r="149" ht="22" customHeight="1">
      <x:c r="B149" s="39" t="n">
        <x:v>123</x:v>
      </x:c>
      <x:c r="C149" s="40" t="str">
        <x:f>IF(AND($E$4,$B149&lt;='Plan'!$C$25),SUMIFS('Plan'!$F$32:$F$34,'Plan'!$C$32:$C$34,$B149),"")</x:f>
      </x:c>
      <x:c r="D149" s="40" t="str">
        <x:f>IF(AND($E$4,$B149&lt;='Plan'!$C$25),SUMIFS('Plan'!$G$32:$G$34,'Plan'!$E$32:$E$34,$B149),"")</x:f>
      </x:c>
      <x:c r="E149" s="40" t="str">
        <x:f>IF(AND($E$4,$B149&lt;='Plan'!$C$25),SUMIFS('Plan'!$H$32:$H$34,'Plan'!$E$32:$E$34,$B149),"")</x:f>
      </x:c>
      <x:c r="F149" s="40" t="str">
        <x:f>IF(AND($E$4,$B149&lt;='Plan'!$C$25),D149-E149,"")</x:f>
      </x:c>
      <x:c r="G149" s="40" t="str">
        <x:f>IF(AND($E$4,$B149&lt;='Plan'!$C$25),I148,"")</x:f>
      </x:c>
      <x:c r="H149" s="40" t="str">
        <x:f>IF(AND($E$4,$B149&lt;='Plan'!$C$25),IF('Plan'!$C$26="Receipts first",G149+F149,G149-C149),"")</x:f>
      </x:c>
      <x:c r="I149" s="40" t="str">
        <x:f>IF(AND($E$4,$B149&lt;='Plan'!$C$25),G149+F149-C149,"")</x:f>
      </x:c>
      <x:c r="J149" s="40" t="str">
        <x:f>IF(AND($E$4,$B149&lt;='Plan'!$C$25),MAX(0,-MIN(G149,H149,I149)),"")</x:f>
      </x:c>
      <x:c r="K149" s="40" t="str">
        <x:f>IF(AND($E$4,$B149&lt;='Plan'!$C$25),MAX(0,-I149),"")</x:f>
      </x:c>
      <x:c r="L149" s="40" t="str">
        <x:f>IF(AND($E$4,$B149&lt;='Plan'!$C$25),IF($B149&lt;'Plan'!$C$25,K149,0),"")</x:f>
      </x:c>
      <x:c r="M149" s="40" t="str">
        <x:f>IF(AND($E$4,$B149&lt;='Plan'!$C$25),IF($E$18="Funded",IF($B149='Plan'!$C$25,$E$16,I149+K149),"n.a."),"")</x:f>
      </x:c>
    </x:row>
    <x:row r="150" ht="22" customHeight="1">
      <x:c r="B150" s="39" t="n">
        <x:v>124</x:v>
      </x:c>
      <x:c r="C150" s="40" t="str">
        <x:f>IF(AND($E$4,$B150&lt;='Plan'!$C$25),SUMIFS('Plan'!$F$32:$F$34,'Plan'!$C$32:$C$34,$B150),"")</x:f>
      </x:c>
      <x:c r="D150" s="40" t="str">
        <x:f>IF(AND($E$4,$B150&lt;='Plan'!$C$25),SUMIFS('Plan'!$G$32:$G$34,'Plan'!$E$32:$E$34,$B150),"")</x:f>
      </x:c>
      <x:c r="E150" s="40" t="str">
        <x:f>IF(AND($E$4,$B150&lt;='Plan'!$C$25),SUMIFS('Plan'!$H$32:$H$34,'Plan'!$E$32:$E$34,$B150),"")</x:f>
      </x:c>
      <x:c r="F150" s="40" t="str">
        <x:f>IF(AND($E$4,$B150&lt;='Plan'!$C$25),D150-E150,"")</x:f>
      </x:c>
      <x:c r="G150" s="40" t="str">
        <x:f>IF(AND($E$4,$B150&lt;='Plan'!$C$25),I149,"")</x:f>
      </x:c>
      <x:c r="H150" s="40" t="str">
        <x:f>IF(AND($E$4,$B150&lt;='Plan'!$C$25),IF('Plan'!$C$26="Receipts first",G150+F150,G150-C150),"")</x:f>
      </x:c>
      <x:c r="I150" s="40" t="str">
        <x:f>IF(AND($E$4,$B150&lt;='Plan'!$C$25),G150+F150-C150,"")</x:f>
      </x:c>
      <x:c r="J150" s="40" t="str">
        <x:f>IF(AND($E$4,$B150&lt;='Plan'!$C$25),MAX(0,-MIN(G150,H150,I150)),"")</x:f>
      </x:c>
      <x:c r="K150" s="40" t="str">
        <x:f>IF(AND($E$4,$B150&lt;='Plan'!$C$25),MAX(0,-I150),"")</x:f>
      </x:c>
      <x:c r="L150" s="40" t="str">
        <x:f>IF(AND($E$4,$B150&lt;='Plan'!$C$25),IF($B150&lt;'Plan'!$C$25,K150,0),"")</x:f>
      </x:c>
      <x:c r="M150" s="40" t="str">
        <x:f>IF(AND($E$4,$B150&lt;='Plan'!$C$25),IF($E$18="Funded",IF($B150='Plan'!$C$25,$E$16,I150+K150),"n.a."),"")</x:f>
      </x:c>
    </x:row>
    <x:row r="151" ht="22" customHeight="1">
      <x:c r="B151" s="39" t="n">
        <x:v>125</x:v>
      </x:c>
      <x:c r="C151" s="40" t="str">
        <x:f>IF(AND($E$4,$B151&lt;='Plan'!$C$25),SUMIFS('Plan'!$F$32:$F$34,'Plan'!$C$32:$C$34,$B151),"")</x:f>
      </x:c>
      <x:c r="D151" s="40" t="str">
        <x:f>IF(AND($E$4,$B151&lt;='Plan'!$C$25),SUMIFS('Plan'!$G$32:$G$34,'Plan'!$E$32:$E$34,$B151),"")</x:f>
      </x:c>
      <x:c r="E151" s="40" t="str">
        <x:f>IF(AND($E$4,$B151&lt;='Plan'!$C$25),SUMIFS('Plan'!$H$32:$H$34,'Plan'!$E$32:$E$34,$B151),"")</x:f>
      </x:c>
      <x:c r="F151" s="40" t="str">
        <x:f>IF(AND($E$4,$B151&lt;='Plan'!$C$25),D151-E151,"")</x:f>
      </x:c>
      <x:c r="G151" s="40" t="str">
        <x:f>IF(AND($E$4,$B151&lt;='Plan'!$C$25),I150,"")</x:f>
      </x:c>
      <x:c r="H151" s="40" t="str">
        <x:f>IF(AND($E$4,$B151&lt;='Plan'!$C$25),IF('Plan'!$C$26="Receipts first",G151+F151,G151-C151),"")</x:f>
      </x:c>
      <x:c r="I151" s="40" t="str">
        <x:f>IF(AND($E$4,$B151&lt;='Plan'!$C$25),G151+F151-C151,"")</x:f>
      </x:c>
      <x:c r="J151" s="40" t="str">
        <x:f>IF(AND($E$4,$B151&lt;='Plan'!$C$25),MAX(0,-MIN(G151,H151,I151)),"")</x:f>
      </x:c>
      <x:c r="K151" s="40" t="str">
        <x:f>IF(AND($E$4,$B151&lt;='Plan'!$C$25),MAX(0,-I151),"")</x:f>
      </x:c>
      <x:c r="L151" s="40" t="str">
        <x:f>IF(AND($E$4,$B151&lt;='Plan'!$C$25),IF($B151&lt;'Plan'!$C$25,K151,0),"")</x:f>
      </x:c>
      <x:c r="M151" s="40" t="str">
        <x:f>IF(AND($E$4,$B151&lt;='Plan'!$C$25),IF($E$18="Funded",IF($B151='Plan'!$C$25,$E$16,I151+K151),"n.a."),"")</x:f>
      </x:c>
    </x:row>
    <x:row r="152" ht="22" customHeight="1">
      <x:c r="B152" s="39" t="n">
        <x:v>126</x:v>
      </x:c>
      <x:c r="C152" s="40" t="str">
        <x:f>IF(AND($E$4,$B152&lt;='Plan'!$C$25),SUMIFS('Plan'!$F$32:$F$34,'Plan'!$C$32:$C$34,$B152),"")</x:f>
      </x:c>
      <x:c r="D152" s="40" t="str">
        <x:f>IF(AND($E$4,$B152&lt;='Plan'!$C$25),SUMIFS('Plan'!$G$32:$G$34,'Plan'!$E$32:$E$34,$B152),"")</x:f>
      </x:c>
      <x:c r="E152" s="40" t="str">
        <x:f>IF(AND($E$4,$B152&lt;='Plan'!$C$25),SUMIFS('Plan'!$H$32:$H$34,'Plan'!$E$32:$E$34,$B152),"")</x:f>
      </x:c>
      <x:c r="F152" s="40" t="str">
        <x:f>IF(AND($E$4,$B152&lt;='Plan'!$C$25),D152-E152,"")</x:f>
      </x:c>
      <x:c r="G152" s="40" t="str">
        <x:f>IF(AND($E$4,$B152&lt;='Plan'!$C$25),I151,"")</x:f>
      </x:c>
      <x:c r="H152" s="40" t="str">
        <x:f>IF(AND($E$4,$B152&lt;='Plan'!$C$25),IF('Plan'!$C$26="Receipts first",G152+F152,G152-C152),"")</x:f>
      </x:c>
      <x:c r="I152" s="40" t="str">
        <x:f>IF(AND($E$4,$B152&lt;='Plan'!$C$25),G152+F152-C152,"")</x:f>
      </x:c>
      <x:c r="J152" s="40" t="str">
        <x:f>IF(AND($E$4,$B152&lt;='Plan'!$C$25),MAX(0,-MIN(G152,H152,I152)),"")</x:f>
      </x:c>
      <x:c r="K152" s="40" t="str">
        <x:f>IF(AND($E$4,$B152&lt;='Plan'!$C$25),MAX(0,-I152),"")</x:f>
      </x:c>
      <x:c r="L152" s="40" t="str">
        <x:f>IF(AND($E$4,$B152&lt;='Plan'!$C$25),IF($B152&lt;'Plan'!$C$25,K152,0),"")</x:f>
      </x:c>
      <x:c r="M152" s="40" t="str">
        <x:f>IF(AND($E$4,$B152&lt;='Plan'!$C$25),IF($E$18="Funded",IF($B152='Plan'!$C$25,$E$16,I152+K152),"n.a."),"")</x:f>
      </x:c>
    </x:row>
    <x:row r="153" ht="22" customHeight="1">
      <x:c r="B153" s="39" t="n">
        <x:v>127</x:v>
      </x:c>
      <x:c r="C153" s="40" t="str">
        <x:f>IF(AND($E$4,$B153&lt;='Plan'!$C$25),SUMIFS('Plan'!$F$32:$F$34,'Plan'!$C$32:$C$34,$B153),"")</x:f>
      </x:c>
      <x:c r="D153" s="40" t="str">
        <x:f>IF(AND($E$4,$B153&lt;='Plan'!$C$25),SUMIFS('Plan'!$G$32:$G$34,'Plan'!$E$32:$E$34,$B153),"")</x:f>
      </x:c>
      <x:c r="E153" s="40" t="str">
        <x:f>IF(AND($E$4,$B153&lt;='Plan'!$C$25),SUMIFS('Plan'!$H$32:$H$34,'Plan'!$E$32:$E$34,$B153),"")</x:f>
      </x:c>
      <x:c r="F153" s="40" t="str">
        <x:f>IF(AND($E$4,$B153&lt;='Plan'!$C$25),D153-E153,"")</x:f>
      </x:c>
      <x:c r="G153" s="40" t="str">
        <x:f>IF(AND($E$4,$B153&lt;='Plan'!$C$25),I152,"")</x:f>
      </x:c>
      <x:c r="H153" s="40" t="str">
        <x:f>IF(AND($E$4,$B153&lt;='Plan'!$C$25),IF('Plan'!$C$26="Receipts first",G153+F153,G153-C153),"")</x:f>
      </x:c>
      <x:c r="I153" s="40" t="str">
        <x:f>IF(AND($E$4,$B153&lt;='Plan'!$C$25),G153+F153-C153,"")</x:f>
      </x:c>
      <x:c r="J153" s="40" t="str">
        <x:f>IF(AND($E$4,$B153&lt;='Plan'!$C$25),MAX(0,-MIN(G153,H153,I153)),"")</x:f>
      </x:c>
      <x:c r="K153" s="40" t="str">
        <x:f>IF(AND($E$4,$B153&lt;='Plan'!$C$25),MAX(0,-I153),"")</x:f>
      </x:c>
      <x:c r="L153" s="40" t="str">
        <x:f>IF(AND($E$4,$B153&lt;='Plan'!$C$25),IF($B153&lt;'Plan'!$C$25,K153,0),"")</x:f>
      </x:c>
      <x:c r="M153" s="40" t="str">
        <x:f>IF(AND($E$4,$B153&lt;='Plan'!$C$25),IF($E$18="Funded",IF($B153='Plan'!$C$25,$E$16,I153+K153),"n.a."),"")</x:f>
      </x:c>
    </x:row>
    <x:row r="154" ht="22" customHeight="1">
      <x:c r="B154" s="39" t="n">
        <x:v>128</x:v>
      </x:c>
      <x:c r="C154" s="40" t="str">
        <x:f>IF(AND($E$4,$B154&lt;='Plan'!$C$25),SUMIFS('Plan'!$F$32:$F$34,'Plan'!$C$32:$C$34,$B154),"")</x:f>
      </x:c>
      <x:c r="D154" s="40" t="str">
        <x:f>IF(AND($E$4,$B154&lt;='Plan'!$C$25),SUMIFS('Plan'!$G$32:$G$34,'Plan'!$E$32:$E$34,$B154),"")</x:f>
      </x:c>
      <x:c r="E154" s="40" t="str">
        <x:f>IF(AND($E$4,$B154&lt;='Plan'!$C$25),SUMIFS('Plan'!$H$32:$H$34,'Plan'!$E$32:$E$34,$B154),"")</x:f>
      </x:c>
      <x:c r="F154" s="40" t="str">
        <x:f>IF(AND($E$4,$B154&lt;='Plan'!$C$25),D154-E154,"")</x:f>
      </x:c>
      <x:c r="G154" s="40" t="str">
        <x:f>IF(AND($E$4,$B154&lt;='Plan'!$C$25),I153,"")</x:f>
      </x:c>
      <x:c r="H154" s="40" t="str">
        <x:f>IF(AND($E$4,$B154&lt;='Plan'!$C$25),IF('Plan'!$C$26="Receipts first",G154+F154,G154-C154),"")</x:f>
      </x:c>
      <x:c r="I154" s="40" t="str">
        <x:f>IF(AND($E$4,$B154&lt;='Plan'!$C$25),G154+F154-C154,"")</x:f>
      </x:c>
      <x:c r="J154" s="40" t="str">
        <x:f>IF(AND($E$4,$B154&lt;='Plan'!$C$25),MAX(0,-MIN(G154,H154,I154)),"")</x:f>
      </x:c>
      <x:c r="K154" s="40" t="str">
        <x:f>IF(AND($E$4,$B154&lt;='Plan'!$C$25),MAX(0,-I154),"")</x:f>
      </x:c>
      <x:c r="L154" s="40" t="str">
        <x:f>IF(AND($E$4,$B154&lt;='Plan'!$C$25),IF($B154&lt;'Plan'!$C$25,K154,0),"")</x:f>
      </x:c>
      <x:c r="M154" s="40" t="str">
        <x:f>IF(AND($E$4,$B154&lt;='Plan'!$C$25),IF($E$18="Funded",IF($B154='Plan'!$C$25,$E$16,I154+K154),"n.a."),"")</x:f>
      </x:c>
    </x:row>
    <x:row r="155" ht="22" customHeight="1">
      <x:c r="B155" s="39" t="n">
        <x:v>129</x:v>
      </x:c>
      <x:c r="C155" s="40" t="str">
        <x:f>IF(AND($E$4,$B155&lt;='Plan'!$C$25),SUMIFS('Plan'!$F$32:$F$34,'Plan'!$C$32:$C$34,$B155),"")</x:f>
      </x:c>
      <x:c r="D155" s="40" t="str">
        <x:f>IF(AND($E$4,$B155&lt;='Plan'!$C$25),SUMIFS('Plan'!$G$32:$G$34,'Plan'!$E$32:$E$34,$B155),"")</x:f>
      </x:c>
      <x:c r="E155" s="40" t="str">
        <x:f>IF(AND($E$4,$B155&lt;='Plan'!$C$25),SUMIFS('Plan'!$H$32:$H$34,'Plan'!$E$32:$E$34,$B155),"")</x:f>
      </x:c>
      <x:c r="F155" s="40" t="str">
        <x:f>IF(AND($E$4,$B155&lt;='Plan'!$C$25),D155-E155,"")</x:f>
      </x:c>
      <x:c r="G155" s="40" t="str">
        <x:f>IF(AND($E$4,$B155&lt;='Plan'!$C$25),I154,"")</x:f>
      </x:c>
      <x:c r="H155" s="40" t="str">
        <x:f>IF(AND($E$4,$B155&lt;='Plan'!$C$25),IF('Plan'!$C$26="Receipts first",G155+F155,G155-C155),"")</x:f>
      </x:c>
      <x:c r="I155" s="40" t="str">
        <x:f>IF(AND($E$4,$B155&lt;='Plan'!$C$25),G155+F155-C155,"")</x:f>
      </x:c>
      <x:c r="J155" s="40" t="str">
        <x:f>IF(AND($E$4,$B155&lt;='Plan'!$C$25),MAX(0,-MIN(G155,H155,I155)),"")</x:f>
      </x:c>
      <x:c r="K155" s="40" t="str">
        <x:f>IF(AND($E$4,$B155&lt;='Plan'!$C$25),MAX(0,-I155),"")</x:f>
      </x:c>
      <x:c r="L155" s="40" t="str">
        <x:f>IF(AND($E$4,$B155&lt;='Plan'!$C$25),IF($B155&lt;'Plan'!$C$25,K155,0),"")</x:f>
      </x:c>
      <x:c r="M155" s="40" t="str">
        <x:f>IF(AND($E$4,$B155&lt;='Plan'!$C$25),IF($E$18="Funded",IF($B155='Plan'!$C$25,$E$16,I155+K155),"n.a."),"")</x:f>
      </x:c>
    </x:row>
    <x:row r="156" ht="22" customHeight="1">
      <x:c r="B156" s="39" t="n">
        <x:v>130</x:v>
      </x:c>
      <x:c r="C156" s="40" t="str">
        <x:f>IF(AND($E$4,$B156&lt;='Plan'!$C$25),SUMIFS('Plan'!$F$32:$F$34,'Plan'!$C$32:$C$34,$B156),"")</x:f>
      </x:c>
      <x:c r="D156" s="40" t="str">
        <x:f>IF(AND($E$4,$B156&lt;='Plan'!$C$25),SUMIFS('Plan'!$G$32:$G$34,'Plan'!$E$32:$E$34,$B156),"")</x:f>
      </x:c>
      <x:c r="E156" s="40" t="str">
        <x:f>IF(AND($E$4,$B156&lt;='Plan'!$C$25),SUMIFS('Plan'!$H$32:$H$34,'Plan'!$E$32:$E$34,$B156),"")</x:f>
      </x:c>
      <x:c r="F156" s="40" t="str">
        <x:f>IF(AND($E$4,$B156&lt;='Plan'!$C$25),D156-E156,"")</x:f>
      </x:c>
      <x:c r="G156" s="40" t="str">
        <x:f>IF(AND($E$4,$B156&lt;='Plan'!$C$25),I155,"")</x:f>
      </x:c>
      <x:c r="H156" s="40" t="str">
        <x:f>IF(AND($E$4,$B156&lt;='Plan'!$C$25),IF('Plan'!$C$26="Receipts first",G156+F156,G156-C156),"")</x:f>
      </x:c>
      <x:c r="I156" s="40" t="str">
        <x:f>IF(AND($E$4,$B156&lt;='Plan'!$C$25),G156+F156-C156,"")</x:f>
      </x:c>
      <x:c r="J156" s="40" t="str">
        <x:f>IF(AND($E$4,$B156&lt;='Plan'!$C$25),MAX(0,-MIN(G156,H156,I156)),"")</x:f>
      </x:c>
      <x:c r="K156" s="40" t="str">
        <x:f>IF(AND($E$4,$B156&lt;='Plan'!$C$25),MAX(0,-I156),"")</x:f>
      </x:c>
      <x:c r="L156" s="40" t="str">
        <x:f>IF(AND($E$4,$B156&lt;='Plan'!$C$25),IF($B156&lt;'Plan'!$C$25,K156,0),"")</x:f>
      </x:c>
      <x:c r="M156" s="40" t="str">
        <x:f>IF(AND($E$4,$B156&lt;='Plan'!$C$25),IF($E$18="Funded",IF($B156='Plan'!$C$25,$E$16,I156+K156),"n.a."),"")</x:f>
      </x:c>
    </x:row>
    <x:row r="157" ht="22" customHeight="1">
      <x:c r="B157" s="39" t="n">
        <x:v>131</x:v>
      </x:c>
      <x:c r="C157" s="40" t="str">
        <x:f>IF(AND($E$4,$B157&lt;='Plan'!$C$25),SUMIFS('Plan'!$F$32:$F$34,'Plan'!$C$32:$C$34,$B157),"")</x:f>
      </x:c>
      <x:c r="D157" s="40" t="str">
        <x:f>IF(AND($E$4,$B157&lt;='Plan'!$C$25),SUMIFS('Plan'!$G$32:$G$34,'Plan'!$E$32:$E$34,$B157),"")</x:f>
      </x:c>
      <x:c r="E157" s="40" t="str">
        <x:f>IF(AND($E$4,$B157&lt;='Plan'!$C$25),SUMIFS('Plan'!$H$32:$H$34,'Plan'!$E$32:$E$34,$B157),"")</x:f>
      </x:c>
      <x:c r="F157" s="40" t="str">
        <x:f>IF(AND($E$4,$B157&lt;='Plan'!$C$25),D157-E157,"")</x:f>
      </x:c>
      <x:c r="G157" s="40" t="str">
        <x:f>IF(AND($E$4,$B157&lt;='Plan'!$C$25),I156,"")</x:f>
      </x:c>
      <x:c r="H157" s="40" t="str">
        <x:f>IF(AND($E$4,$B157&lt;='Plan'!$C$25),IF('Plan'!$C$26="Receipts first",G157+F157,G157-C157),"")</x:f>
      </x:c>
      <x:c r="I157" s="40" t="str">
        <x:f>IF(AND($E$4,$B157&lt;='Plan'!$C$25),G157+F157-C157,"")</x:f>
      </x:c>
      <x:c r="J157" s="40" t="str">
        <x:f>IF(AND($E$4,$B157&lt;='Plan'!$C$25),MAX(0,-MIN(G157,H157,I157)),"")</x:f>
      </x:c>
      <x:c r="K157" s="40" t="str">
        <x:f>IF(AND($E$4,$B157&lt;='Plan'!$C$25),MAX(0,-I157),"")</x:f>
      </x:c>
      <x:c r="L157" s="40" t="str">
        <x:f>IF(AND($E$4,$B157&lt;='Plan'!$C$25),IF($B157&lt;'Plan'!$C$25,K157,0),"")</x:f>
      </x:c>
      <x:c r="M157" s="40" t="str">
        <x:f>IF(AND($E$4,$B157&lt;='Plan'!$C$25),IF($E$18="Funded",IF($B157='Plan'!$C$25,$E$16,I157+K157),"n.a."),"")</x:f>
      </x:c>
    </x:row>
    <x:row r="158" ht="22" customHeight="1">
      <x:c r="B158" s="39" t="n">
        <x:v>132</x:v>
      </x:c>
      <x:c r="C158" s="40" t="str">
        <x:f>IF(AND($E$4,$B158&lt;='Plan'!$C$25),SUMIFS('Plan'!$F$32:$F$34,'Plan'!$C$32:$C$34,$B158),"")</x:f>
      </x:c>
      <x:c r="D158" s="40" t="str">
        <x:f>IF(AND($E$4,$B158&lt;='Plan'!$C$25),SUMIFS('Plan'!$G$32:$G$34,'Plan'!$E$32:$E$34,$B158),"")</x:f>
      </x:c>
      <x:c r="E158" s="40" t="str">
        <x:f>IF(AND($E$4,$B158&lt;='Plan'!$C$25),SUMIFS('Plan'!$H$32:$H$34,'Plan'!$E$32:$E$34,$B158),"")</x:f>
      </x:c>
      <x:c r="F158" s="40" t="str">
        <x:f>IF(AND($E$4,$B158&lt;='Plan'!$C$25),D158-E158,"")</x:f>
      </x:c>
      <x:c r="G158" s="40" t="str">
        <x:f>IF(AND($E$4,$B158&lt;='Plan'!$C$25),I157,"")</x:f>
      </x:c>
      <x:c r="H158" s="40" t="str">
        <x:f>IF(AND($E$4,$B158&lt;='Plan'!$C$25),IF('Plan'!$C$26="Receipts first",G158+F158,G158-C158),"")</x:f>
      </x:c>
      <x:c r="I158" s="40" t="str">
        <x:f>IF(AND($E$4,$B158&lt;='Plan'!$C$25),G158+F158-C158,"")</x:f>
      </x:c>
      <x:c r="J158" s="40" t="str">
        <x:f>IF(AND($E$4,$B158&lt;='Plan'!$C$25),MAX(0,-MIN(G158,H158,I158)),"")</x:f>
      </x:c>
      <x:c r="K158" s="40" t="str">
        <x:f>IF(AND($E$4,$B158&lt;='Plan'!$C$25),MAX(0,-I158),"")</x:f>
      </x:c>
      <x:c r="L158" s="40" t="str">
        <x:f>IF(AND($E$4,$B158&lt;='Plan'!$C$25),IF($B158&lt;'Plan'!$C$25,K158,0),"")</x:f>
      </x:c>
      <x:c r="M158" s="40" t="str">
        <x:f>IF(AND($E$4,$B158&lt;='Plan'!$C$25),IF($E$18="Funded",IF($B158='Plan'!$C$25,$E$16,I158+K158),"n.a."),"")</x:f>
      </x:c>
    </x:row>
    <x:row r="159" ht="22" customHeight="1">
      <x:c r="B159" s="39" t="n">
        <x:v>133</x:v>
      </x:c>
      <x:c r="C159" s="40" t="str">
        <x:f>IF(AND($E$4,$B159&lt;='Plan'!$C$25),SUMIFS('Plan'!$F$32:$F$34,'Plan'!$C$32:$C$34,$B159),"")</x:f>
      </x:c>
      <x:c r="D159" s="40" t="str">
        <x:f>IF(AND($E$4,$B159&lt;='Plan'!$C$25),SUMIFS('Plan'!$G$32:$G$34,'Plan'!$E$32:$E$34,$B159),"")</x:f>
      </x:c>
      <x:c r="E159" s="40" t="str">
        <x:f>IF(AND($E$4,$B159&lt;='Plan'!$C$25),SUMIFS('Plan'!$H$32:$H$34,'Plan'!$E$32:$E$34,$B159),"")</x:f>
      </x:c>
      <x:c r="F159" s="40" t="str">
        <x:f>IF(AND($E$4,$B159&lt;='Plan'!$C$25),D159-E159,"")</x:f>
      </x:c>
      <x:c r="G159" s="40" t="str">
        <x:f>IF(AND($E$4,$B159&lt;='Plan'!$C$25),I158,"")</x:f>
      </x:c>
      <x:c r="H159" s="40" t="str">
        <x:f>IF(AND($E$4,$B159&lt;='Plan'!$C$25),IF('Plan'!$C$26="Receipts first",G159+F159,G159-C159),"")</x:f>
      </x:c>
      <x:c r="I159" s="40" t="str">
        <x:f>IF(AND($E$4,$B159&lt;='Plan'!$C$25),G159+F159-C159,"")</x:f>
      </x:c>
      <x:c r="J159" s="40" t="str">
        <x:f>IF(AND($E$4,$B159&lt;='Plan'!$C$25),MAX(0,-MIN(G159,H159,I159)),"")</x:f>
      </x:c>
      <x:c r="K159" s="40" t="str">
        <x:f>IF(AND($E$4,$B159&lt;='Plan'!$C$25),MAX(0,-I159),"")</x:f>
      </x:c>
      <x:c r="L159" s="40" t="str">
        <x:f>IF(AND($E$4,$B159&lt;='Plan'!$C$25),IF($B159&lt;'Plan'!$C$25,K159,0),"")</x:f>
      </x:c>
      <x:c r="M159" s="40" t="str">
        <x:f>IF(AND($E$4,$B159&lt;='Plan'!$C$25),IF($E$18="Funded",IF($B159='Plan'!$C$25,$E$16,I159+K159),"n.a."),"")</x:f>
      </x:c>
    </x:row>
    <x:row r="160" ht="22" customHeight="1">
      <x:c r="B160" s="39" t="n">
        <x:v>134</x:v>
      </x:c>
      <x:c r="C160" s="40" t="str">
        <x:f>IF(AND($E$4,$B160&lt;='Plan'!$C$25),SUMIFS('Plan'!$F$32:$F$34,'Plan'!$C$32:$C$34,$B160),"")</x:f>
      </x:c>
      <x:c r="D160" s="40" t="str">
        <x:f>IF(AND($E$4,$B160&lt;='Plan'!$C$25),SUMIFS('Plan'!$G$32:$G$34,'Plan'!$E$32:$E$34,$B160),"")</x:f>
      </x:c>
      <x:c r="E160" s="40" t="str">
        <x:f>IF(AND($E$4,$B160&lt;='Plan'!$C$25),SUMIFS('Plan'!$H$32:$H$34,'Plan'!$E$32:$E$34,$B160),"")</x:f>
      </x:c>
      <x:c r="F160" s="40" t="str">
        <x:f>IF(AND($E$4,$B160&lt;='Plan'!$C$25),D160-E160,"")</x:f>
      </x:c>
      <x:c r="G160" s="40" t="str">
        <x:f>IF(AND($E$4,$B160&lt;='Plan'!$C$25),I159,"")</x:f>
      </x:c>
      <x:c r="H160" s="40" t="str">
        <x:f>IF(AND($E$4,$B160&lt;='Plan'!$C$25),IF('Plan'!$C$26="Receipts first",G160+F160,G160-C160),"")</x:f>
      </x:c>
      <x:c r="I160" s="40" t="str">
        <x:f>IF(AND($E$4,$B160&lt;='Plan'!$C$25),G160+F160-C160,"")</x:f>
      </x:c>
      <x:c r="J160" s="40" t="str">
        <x:f>IF(AND($E$4,$B160&lt;='Plan'!$C$25),MAX(0,-MIN(G160,H160,I160)),"")</x:f>
      </x:c>
      <x:c r="K160" s="40" t="str">
        <x:f>IF(AND($E$4,$B160&lt;='Plan'!$C$25),MAX(0,-I160),"")</x:f>
      </x:c>
      <x:c r="L160" s="40" t="str">
        <x:f>IF(AND($E$4,$B160&lt;='Plan'!$C$25),IF($B160&lt;'Plan'!$C$25,K160,0),"")</x:f>
      </x:c>
      <x:c r="M160" s="40" t="str">
        <x:f>IF(AND($E$4,$B160&lt;='Plan'!$C$25),IF($E$18="Funded",IF($B160='Plan'!$C$25,$E$16,I160+K160),"n.a."),"")</x:f>
      </x:c>
    </x:row>
    <x:row r="161" ht="22" customHeight="1">
      <x:c r="B161" s="39" t="n">
        <x:v>135</x:v>
      </x:c>
      <x:c r="C161" s="40" t="str">
        <x:f>IF(AND($E$4,$B161&lt;='Plan'!$C$25),SUMIFS('Plan'!$F$32:$F$34,'Plan'!$C$32:$C$34,$B161),"")</x:f>
      </x:c>
      <x:c r="D161" s="40" t="str">
        <x:f>IF(AND($E$4,$B161&lt;='Plan'!$C$25),SUMIFS('Plan'!$G$32:$G$34,'Plan'!$E$32:$E$34,$B161),"")</x:f>
      </x:c>
      <x:c r="E161" s="40" t="str">
        <x:f>IF(AND($E$4,$B161&lt;='Plan'!$C$25),SUMIFS('Plan'!$H$32:$H$34,'Plan'!$E$32:$E$34,$B161),"")</x:f>
      </x:c>
      <x:c r="F161" s="40" t="str">
        <x:f>IF(AND($E$4,$B161&lt;='Plan'!$C$25),D161-E161,"")</x:f>
      </x:c>
      <x:c r="G161" s="40" t="str">
        <x:f>IF(AND($E$4,$B161&lt;='Plan'!$C$25),I160,"")</x:f>
      </x:c>
      <x:c r="H161" s="40" t="str">
        <x:f>IF(AND($E$4,$B161&lt;='Plan'!$C$25),IF('Plan'!$C$26="Receipts first",G161+F161,G161-C161),"")</x:f>
      </x:c>
      <x:c r="I161" s="40" t="str">
        <x:f>IF(AND($E$4,$B161&lt;='Plan'!$C$25),G161+F161-C161,"")</x:f>
      </x:c>
      <x:c r="J161" s="40" t="str">
        <x:f>IF(AND($E$4,$B161&lt;='Plan'!$C$25),MAX(0,-MIN(G161,H161,I161)),"")</x:f>
      </x:c>
      <x:c r="K161" s="40" t="str">
        <x:f>IF(AND($E$4,$B161&lt;='Plan'!$C$25),MAX(0,-I161),"")</x:f>
      </x:c>
      <x:c r="L161" s="40" t="str">
        <x:f>IF(AND($E$4,$B161&lt;='Plan'!$C$25),IF($B161&lt;'Plan'!$C$25,K161,0),"")</x:f>
      </x:c>
      <x:c r="M161" s="40" t="str">
        <x:f>IF(AND($E$4,$B161&lt;='Plan'!$C$25),IF($E$18="Funded",IF($B161='Plan'!$C$25,$E$16,I161+K161),"n.a."),"")</x:f>
      </x:c>
    </x:row>
    <x:row r="162" ht="22" customHeight="1">
      <x:c r="B162" s="39" t="n">
        <x:v>136</x:v>
      </x:c>
      <x:c r="C162" s="40" t="str">
        <x:f>IF(AND($E$4,$B162&lt;='Plan'!$C$25),SUMIFS('Plan'!$F$32:$F$34,'Plan'!$C$32:$C$34,$B162),"")</x:f>
      </x:c>
      <x:c r="D162" s="40" t="str">
        <x:f>IF(AND($E$4,$B162&lt;='Plan'!$C$25),SUMIFS('Plan'!$G$32:$G$34,'Plan'!$E$32:$E$34,$B162),"")</x:f>
      </x:c>
      <x:c r="E162" s="40" t="str">
        <x:f>IF(AND($E$4,$B162&lt;='Plan'!$C$25),SUMIFS('Plan'!$H$32:$H$34,'Plan'!$E$32:$E$34,$B162),"")</x:f>
      </x:c>
      <x:c r="F162" s="40" t="str">
        <x:f>IF(AND($E$4,$B162&lt;='Plan'!$C$25),D162-E162,"")</x:f>
      </x:c>
      <x:c r="G162" s="40" t="str">
        <x:f>IF(AND($E$4,$B162&lt;='Plan'!$C$25),I161,"")</x:f>
      </x:c>
      <x:c r="H162" s="40" t="str">
        <x:f>IF(AND($E$4,$B162&lt;='Plan'!$C$25),IF('Plan'!$C$26="Receipts first",G162+F162,G162-C162),"")</x:f>
      </x:c>
      <x:c r="I162" s="40" t="str">
        <x:f>IF(AND($E$4,$B162&lt;='Plan'!$C$25),G162+F162-C162,"")</x:f>
      </x:c>
      <x:c r="J162" s="40" t="str">
        <x:f>IF(AND($E$4,$B162&lt;='Plan'!$C$25),MAX(0,-MIN(G162,H162,I162)),"")</x:f>
      </x:c>
      <x:c r="K162" s="40" t="str">
        <x:f>IF(AND($E$4,$B162&lt;='Plan'!$C$25),MAX(0,-I162),"")</x:f>
      </x:c>
      <x:c r="L162" s="40" t="str">
        <x:f>IF(AND($E$4,$B162&lt;='Plan'!$C$25),IF($B162&lt;'Plan'!$C$25,K162,0),"")</x:f>
      </x:c>
      <x:c r="M162" s="40" t="str">
        <x:f>IF(AND($E$4,$B162&lt;='Plan'!$C$25),IF($E$18="Funded",IF($B162='Plan'!$C$25,$E$16,I162+K162),"n.a."),"")</x:f>
      </x:c>
    </x:row>
    <x:row r="163" ht="22" customHeight="1">
      <x:c r="B163" s="39" t="n">
        <x:v>137</x:v>
      </x:c>
      <x:c r="C163" s="40" t="str">
        <x:f>IF(AND($E$4,$B163&lt;='Plan'!$C$25),SUMIFS('Plan'!$F$32:$F$34,'Plan'!$C$32:$C$34,$B163),"")</x:f>
      </x:c>
      <x:c r="D163" s="40" t="str">
        <x:f>IF(AND($E$4,$B163&lt;='Plan'!$C$25),SUMIFS('Plan'!$G$32:$G$34,'Plan'!$E$32:$E$34,$B163),"")</x:f>
      </x:c>
      <x:c r="E163" s="40" t="str">
        <x:f>IF(AND($E$4,$B163&lt;='Plan'!$C$25),SUMIFS('Plan'!$H$32:$H$34,'Plan'!$E$32:$E$34,$B163),"")</x:f>
      </x:c>
      <x:c r="F163" s="40" t="str">
        <x:f>IF(AND($E$4,$B163&lt;='Plan'!$C$25),D163-E163,"")</x:f>
      </x:c>
      <x:c r="G163" s="40" t="str">
        <x:f>IF(AND($E$4,$B163&lt;='Plan'!$C$25),I162,"")</x:f>
      </x:c>
      <x:c r="H163" s="40" t="str">
        <x:f>IF(AND($E$4,$B163&lt;='Plan'!$C$25),IF('Plan'!$C$26="Receipts first",G163+F163,G163-C163),"")</x:f>
      </x:c>
      <x:c r="I163" s="40" t="str">
        <x:f>IF(AND($E$4,$B163&lt;='Plan'!$C$25),G163+F163-C163,"")</x:f>
      </x:c>
      <x:c r="J163" s="40" t="str">
        <x:f>IF(AND($E$4,$B163&lt;='Plan'!$C$25),MAX(0,-MIN(G163,H163,I163)),"")</x:f>
      </x:c>
      <x:c r="K163" s="40" t="str">
        <x:f>IF(AND($E$4,$B163&lt;='Plan'!$C$25),MAX(0,-I163),"")</x:f>
      </x:c>
      <x:c r="L163" s="40" t="str">
        <x:f>IF(AND($E$4,$B163&lt;='Plan'!$C$25),IF($B163&lt;'Plan'!$C$25,K163,0),"")</x:f>
      </x:c>
      <x:c r="M163" s="40" t="str">
        <x:f>IF(AND($E$4,$B163&lt;='Plan'!$C$25),IF($E$18="Funded",IF($B163='Plan'!$C$25,$E$16,I163+K163),"n.a."),"")</x:f>
      </x:c>
    </x:row>
    <x:row r="164" ht="22" customHeight="1">
      <x:c r="B164" s="39" t="n">
        <x:v>138</x:v>
      </x:c>
      <x:c r="C164" s="40" t="str">
        <x:f>IF(AND($E$4,$B164&lt;='Plan'!$C$25),SUMIFS('Plan'!$F$32:$F$34,'Plan'!$C$32:$C$34,$B164),"")</x:f>
      </x:c>
      <x:c r="D164" s="40" t="str">
        <x:f>IF(AND($E$4,$B164&lt;='Plan'!$C$25),SUMIFS('Plan'!$G$32:$G$34,'Plan'!$E$32:$E$34,$B164),"")</x:f>
      </x:c>
      <x:c r="E164" s="40" t="str">
        <x:f>IF(AND($E$4,$B164&lt;='Plan'!$C$25),SUMIFS('Plan'!$H$32:$H$34,'Plan'!$E$32:$E$34,$B164),"")</x:f>
      </x:c>
      <x:c r="F164" s="40" t="str">
        <x:f>IF(AND($E$4,$B164&lt;='Plan'!$C$25),D164-E164,"")</x:f>
      </x:c>
      <x:c r="G164" s="40" t="str">
        <x:f>IF(AND($E$4,$B164&lt;='Plan'!$C$25),I163,"")</x:f>
      </x:c>
      <x:c r="H164" s="40" t="str">
        <x:f>IF(AND($E$4,$B164&lt;='Plan'!$C$25),IF('Plan'!$C$26="Receipts first",G164+F164,G164-C164),"")</x:f>
      </x:c>
      <x:c r="I164" s="40" t="str">
        <x:f>IF(AND($E$4,$B164&lt;='Plan'!$C$25),G164+F164-C164,"")</x:f>
      </x:c>
      <x:c r="J164" s="40" t="str">
        <x:f>IF(AND($E$4,$B164&lt;='Plan'!$C$25),MAX(0,-MIN(G164,H164,I164)),"")</x:f>
      </x:c>
      <x:c r="K164" s="40" t="str">
        <x:f>IF(AND($E$4,$B164&lt;='Plan'!$C$25),MAX(0,-I164),"")</x:f>
      </x:c>
      <x:c r="L164" s="40" t="str">
        <x:f>IF(AND($E$4,$B164&lt;='Plan'!$C$25),IF($B164&lt;'Plan'!$C$25,K164,0),"")</x:f>
      </x:c>
      <x:c r="M164" s="40" t="str">
        <x:f>IF(AND($E$4,$B164&lt;='Plan'!$C$25),IF($E$18="Funded",IF($B164='Plan'!$C$25,$E$16,I164+K164),"n.a."),"")</x:f>
      </x:c>
    </x:row>
    <x:row r="165" ht="22" customHeight="1">
      <x:c r="B165" s="39" t="n">
        <x:v>139</x:v>
      </x:c>
      <x:c r="C165" s="40" t="str">
        <x:f>IF(AND($E$4,$B165&lt;='Plan'!$C$25),SUMIFS('Plan'!$F$32:$F$34,'Plan'!$C$32:$C$34,$B165),"")</x:f>
      </x:c>
      <x:c r="D165" s="40" t="str">
        <x:f>IF(AND($E$4,$B165&lt;='Plan'!$C$25),SUMIFS('Plan'!$G$32:$G$34,'Plan'!$E$32:$E$34,$B165),"")</x:f>
      </x:c>
      <x:c r="E165" s="40" t="str">
        <x:f>IF(AND($E$4,$B165&lt;='Plan'!$C$25),SUMIFS('Plan'!$H$32:$H$34,'Plan'!$E$32:$E$34,$B165),"")</x:f>
      </x:c>
      <x:c r="F165" s="40" t="str">
        <x:f>IF(AND($E$4,$B165&lt;='Plan'!$C$25),D165-E165,"")</x:f>
      </x:c>
      <x:c r="G165" s="40" t="str">
        <x:f>IF(AND($E$4,$B165&lt;='Plan'!$C$25),I164,"")</x:f>
      </x:c>
      <x:c r="H165" s="40" t="str">
        <x:f>IF(AND($E$4,$B165&lt;='Plan'!$C$25),IF('Plan'!$C$26="Receipts first",G165+F165,G165-C165),"")</x:f>
      </x:c>
      <x:c r="I165" s="40" t="str">
        <x:f>IF(AND($E$4,$B165&lt;='Plan'!$C$25),G165+F165-C165,"")</x:f>
      </x:c>
      <x:c r="J165" s="40" t="str">
        <x:f>IF(AND($E$4,$B165&lt;='Plan'!$C$25),MAX(0,-MIN(G165,H165,I165)),"")</x:f>
      </x:c>
      <x:c r="K165" s="40" t="str">
        <x:f>IF(AND($E$4,$B165&lt;='Plan'!$C$25),MAX(0,-I165),"")</x:f>
      </x:c>
      <x:c r="L165" s="40" t="str">
        <x:f>IF(AND($E$4,$B165&lt;='Plan'!$C$25),IF($B165&lt;'Plan'!$C$25,K165,0),"")</x:f>
      </x:c>
      <x:c r="M165" s="40" t="str">
        <x:f>IF(AND($E$4,$B165&lt;='Plan'!$C$25),IF($E$18="Funded",IF($B165='Plan'!$C$25,$E$16,I165+K165),"n.a."),"")</x:f>
      </x:c>
    </x:row>
    <x:row r="166" ht="22" customHeight="1">
      <x:c r="B166" s="39" t="n">
        <x:v>140</x:v>
      </x:c>
      <x:c r="C166" s="40" t="str">
        <x:f>IF(AND($E$4,$B166&lt;='Plan'!$C$25),SUMIFS('Plan'!$F$32:$F$34,'Plan'!$C$32:$C$34,$B166),"")</x:f>
      </x:c>
      <x:c r="D166" s="40" t="str">
        <x:f>IF(AND($E$4,$B166&lt;='Plan'!$C$25),SUMIFS('Plan'!$G$32:$G$34,'Plan'!$E$32:$E$34,$B166),"")</x:f>
      </x:c>
      <x:c r="E166" s="40" t="str">
        <x:f>IF(AND($E$4,$B166&lt;='Plan'!$C$25),SUMIFS('Plan'!$H$32:$H$34,'Plan'!$E$32:$E$34,$B166),"")</x:f>
      </x:c>
      <x:c r="F166" s="40" t="str">
        <x:f>IF(AND($E$4,$B166&lt;='Plan'!$C$25),D166-E166,"")</x:f>
      </x:c>
      <x:c r="G166" s="40" t="str">
        <x:f>IF(AND($E$4,$B166&lt;='Plan'!$C$25),I165,"")</x:f>
      </x:c>
      <x:c r="H166" s="40" t="str">
        <x:f>IF(AND($E$4,$B166&lt;='Plan'!$C$25),IF('Plan'!$C$26="Receipts first",G166+F166,G166-C166),"")</x:f>
      </x:c>
      <x:c r="I166" s="40" t="str">
        <x:f>IF(AND($E$4,$B166&lt;='Plan'!$C$25),G166+F166-C166,"")</x:f>
      </x:c>
      <x:c r="J166" s="40" t="str">
        <x:f>IF(AND($E$4,$B166&lt;='Plan'!$C$25),MAX(0,-MIN(G166,H166,I166)),"")</x:f>
      </x:c>
      <x:c r="K166" s="40" t="str">
        <x:f>IF(AND($E$4,$B166&lt;='Plan'!$C$25),MAX(0,-I166),"")</x:f>
      </x:c>
      <x:c r="L166" s="40" t="str">
        <x:f>IF(AND($E$4,$B166&lt;='Plan'!$C$25),IF($B166&lt;'Plan'!$C$25,K166,0),"")</x:f>
      </x:c>
      <x:c r="M166" s="40" t="str">
        <x:f>IF(AND($E$4,$B166&lt;='Plan'!$C$25),IF($E$18="Funded",IF($B166='Plan'!$C$25,$E$16,I166+K166),"n.a."),"")</x:f>
      </x:c>
    </x:row>
    <x:row r="167" ht="22" customHeight="1">
      <x:c r="B167" s="39" t="n">
        <x:v>141</x:v>
      </x:c>
      <x:c r="C167" s="40" t="str">
        <x:f>IF(AND($E$4,$B167&lt;='Plan'!$C$25),SUMIFS('Plan'!$F$32:$F$34,'Plan'!$C$32:$C$34,$B167),"")</x:f>
      </x:c>
      <x:c r="D167" s="40" t="str">
        <x:f>IF(AND($E$4,$B167&lt;='Plan'!$C$25),SUMIFS('Plan'!$G$32:$G$34,'Plan'!$E$32:$E$34,$B167),"")</x:f>
      </x:c>
      <x:c r="E167" s="40" t="str">
        <x:f>IF(AND($E$4,$B167&lt;='Plan'!$C$25),SUMIFS('Plan'!$H$32:$H$34,'Plan'!$E$32:$E$34,$B167),"")</x:f>
      </x:c>
      <x:c r="F167" s="40" t="str">
        <x:f>IF(AND($E$4,$B167&lt;='Plan'!$C$25),D167-E167,"")</x:f>
      </x:c>
      <x:c r="G167" s="40" t="str">
        <x:f>IF(AND($E$4,$B167&lt;='Plan'!$C$25),I166,"")</x:f>
      </x:c>
      <x:c r="H167" s="40" t="str">
        <x:f>IF(AND($E$4,$B167&lt;='Plan'!$C$25),IF('Plan'!$C$26="Receipts first",G167+F167,G167-C167),"")</x:f>
      </x:c>
      <x:c r="I167" s="40" t="str">
        <x:f>IF(AND($E$4,$B167&lt;='Plan'!$C$25),G167+F167-C167,"")</x:f>
      </x:c>
      <x:c r="J167" s="40" t="str">
        <x:f>IF(AND($E$4,$B167&lt;='Plan'!$C$25),MAX(0,-MIN(G167,H167,I167)),"")</x:f>
      </x:c>
      <x:c r="K167" s="40" t="str">
        <x:f>IF(AND($E$4,$B167&lt;='Plan'!$C$25),MAX(0,-I167),"")</x:f>
      </x:c>
      <x:c r="L167" s="40" t="str">
        <x:f>IF(AND($E$4,$B167&lt;='Plan'!$C$25),IF($B167&lt;'Plan'!$C$25,K167,0),"")</x:f>
      </x:c>
      <x:c r="M167" s="40" t="str">
        <x:f>IF(AND($E$4,$B167&lt;='Plan'!$C$25),IF($E$18="Funded",IF($B167='Plan'!$C$25,$E$16,I167+K167),"n.a."),"")</x:f>
      </x:c>
    </x:row>
    <x:row r="168" ht="22" customHeight="1">
      <x:c r="B168" s="39" t="n">
        <x:v>142</x:v>
      </x:c>
      <x:c r="C168" s="40" t="str">
        <x:f>IF(AND($E$4,$B168&lt;='Plan'!$C$25),SUMIFS('Plan'!$F$32:$F$34,'Plan'!$C$32:$C$34,$B168),"")</x:f>
      </x:c>
      <x:c r="D168" s="40" t="str">
        <x:f>IF(AND($E$4,$B168&lt;='Plan'!$C$25),SUMIFS('Plan'!$G$32:$G$34,'Plan'!$E$32:$E$34,$B168),"")</x:f>
      </x:c>
      <x:c r="E168" s="40" t="str">
        <x:f>IF(AND($E$4,$B168&lt;='Plan'!$C$25),SUMIFS('Plan'!$H$32:$H$34,'Plan'!$E$32:$E$34,$B168),"")</x:f>
      </x:c>
      <x:c r="F168" s="40" t="str">
        <x:f>IF(AND($E$4,$B168&lt;='Plan'!$C$25),D168-E168,"")</x:f>
      </x:c>
      <x:c r="G168" s="40" t="str">
        <x:f>IF(AND($E$4,$B168&lt;='Plan'!$C$25),I167,"")</x:f>
      </x:c>
      <x:c r="H168" s="40" t="str">
        <x:f>IF(AND($E$4,$B168&lt;='Plan'!$C$25),IF('Plan'!$C$26="Receipts first",G168+F168,G168-C168),"")</x:f>
      </x:c>
      <x:c r="I168" s="40" t="str">
        <x:f>IF(AND($E$4,$B168&lt;='Plan'!$C$25),G168+F168-C168,"")</x:f>
      </x:c>
      <x:c r="J168" s="40" t="str">
        <x:f>IF(AND($E$4,$B168&lt;='Plan'!$C$25),MAX(0,-MIN(G168,H168,I168)),"")</x:f>
      </x:c>
      <x:c r="K168" s="40" t="str">
        <x:f>IF(AND($E$4,$B168&lt;='Plan'!$C$25),MAX(0,-I168),"")</x:f>
      </x:c>
      <x:c r="L168" s="40" t="str">
        <x:f>IF(AND($E$4,$B168&lt;='Plan'!$C$25),IF($B168&lt;'Plan'!$C$25,K168,0),"")</x:f>
      </x:c>
      <x:c r="M168" s="40" t="str">
        <x:f>IF(AND($E$4,$B168&lt;='Plan'!$C$25),IF($E$18="Funded",IF($B168='Plan'!$C$25,$E$16,I168+K168),"n.a."),"")</x:f>
      </x:c>
    </x:row>
    <x:row r="169" ht="22" customHeight="1">
      <x:c r="B169" s="39" t="n">
        <x:v>143</x:v>
      </x:c>
      <x:c r="C169" s="40" t="str">
        <x:f>IF(AND($E$4,$B169&lt;='Plan'!$C$25),SUMIFS('Plan'!$F$32:$F$34,'Plan'!$C$32:$C$34,$B169),"")</x:f>
      </x:c>
      <x:c r="D169" s="40" t="str">
        <x:f>IF(AND($E$4,$B169&lt;='Plan'!$C$25),SUMIFS('Plan'!$G$32:$G$34,'Plan'!$E$32:$E$34,$B169),"")</x:f>
      </x:c>
      <x:c r="E169" s="40" t="str">
        <x:f>IF(AND($E$4,$B169&lt;='Plan'!$C$25),SUMIFS('Plan'!$H$32:$H$34,'Plan'!$E$32:$E$34,$B169),"")</x:f>
      </x:c>
      <x:c r="F169" s="40" t="str">
        <x:f>IF(AND($E$4,$B169&lt;='Plan'!$C$25),D169-E169,"")</x:f>
      </x:c>
      <x:c r="G169" s="40" t="str">
        <x:f>IF(AND($E$4,$B169&lt;='Plan'!$C$25),I168,"")</x:f>
      </x:c>
      <x:c r="H169" s="40" t="str">
        <x:f>IF(AND($E$4,$B169&lt;='Plan'!$C$25),IF('Plan'!$C$26="Receipts first",G169+F169,G169-C169),"")</x:f>
      </x:c>
      <x:c r="I169" s="40" t="str">
        <x:f>IF(AND($E$4,$B169&lt;='Plan'!$C$25),G169+F169-C169,"")</x:f>
      </x:c>
      <x:c r="J169" s="40" t="str">
        <x:f>IF(AND($E$4,$B169&lt;='Plan'!$C$25),MAX(0,-MIN(G169,H169,I169)),"")</x:f>
      </x:c>
      <x:c r="K169" s="40" t="str">
        <x:f>IF(AND($E$4,$B169&lt;='Plan'!$C$25),MAX(0,-I169),"")</x:f>
      </x:c>
      <x:c r="L169" s="40" t="str">
        <x:f>IF(AND($E$4,$B169&lt;='Plan'!$C$25),IF($B169&lt;'Plan'!$C$25,K169,0),"")</x:f>
      </x:c>
      <x:c r="M169" s="40" t="str">
        <x:f>IF(AND($E$4,$B169&lt;='Plan'!$C$25),IF($E$18="Funded",IF($B169='Plan'!$C$25,$E$16,I169+K169),"n.a."),"")</x:f>
      </x:c>
    </x:row>
    <x:row r="170" ht="22" customHeight="1">
      <x:c r="B170" s="39" t="n">
        <x:v>144</x:v>
      </x:c>
      <x:c r="C170" s="40" t="str">
        <x:f>IF(AND($E$4,$B170&lt;='Plan'!$C$25),SUMIFS('Plan'!$F$32:$F$34,'Plan'!$C$32:$C$34,$B170),"")</x:f>
      </x:c>
      <x:c r="D170" s="40" t="str">
        <x:f>IF(AND($E$4,$B170&lt;='Plan'!$C$25),SUMIFS('Plan'!$G$32:$G$34,'Plan'!$E$32:$E$34,$B170),"")</x:f>
      </x:c>
      <x:c r="E170" s="40" t="str">
        <x:f>IF(AND($E$4,$B170&lt;='Plan'!$C$25),SUMIFS('Plan'!$H$32:$H$34,'Plan'!$E$32:$E$34,$B170),"")</x:f>
      </x:c>
      <x:c r="F170" s="40" t="str">
        <x:f>IF(AND($E$4,$B170&lt;='Plan'!$C$25),D170-E170,"")</x:f>
      </x:c>
      <x:c r="G170" s="40" t="str">
        <x:f>IF(AND($E$4,$B170&lt;='Plan'!$C$25),I169,"")</x:f>
      </x:c>
      <x:c r="H170" s="40" t="str">
        <x:f>IF(AND($E$4,$B170&lt;='Plan'!$C$25),IF('Plan'!$C$26="Receipts first",G170+F170,G170-C170),"")</x:f>
      </x:c>
      <x:c r="I170" s="40" t="str">
        <x:f>IF(AND($E$4,$B170&lt;='Plan'!$C$25),G170+F170-C170,"")</x:f>
      </x:c>
      <x:c r="J170" s="40" t="str">
        <x:f>IF(AND($E$4,$B170&lt;='Plan'!$C$25),MAX(0,-MIN(G170,H170,I170)),"")</x:f>
      </x:c>
      <x:c r="K170" s="40" t="str">
        <x:f>IF(AND($E$4,$B170&lt;='Plan'!$C$25),MAX(0,-I170),"")</x:f>
      </x:c>
      <x:c r="L170" s="40" t="str">
        <x:f>IF(AND($E$4,$B170&lt;='Plan'!$C$25),IF($B170&lt;'Plan'!$C$25,K170,0),"")</x:f>
      </x:c>
      <x:c r="M170" s="40" t="str">
        <x:f>IF(AND($E$4,$B170&lt;='Plan'!$C$25),IF($E$18="Funded",IF($B170='Plan'!$C$25,$E$16,I170+K170),"n.a."),"")</x:f>
      </x:c>
    </x:row>
    <x:row r="171" ht="22" customHeight="1">
      <x:c r="B171" s="39" t="n">
        <x:v>145</x:v>
      </x:c>
      <x:c r="C171" s="40" t="str">
        <x:f>IF(AND($E$4,$B171&lt;='Plan'!$C$25),SUMIFS('Plan'!$F$32:$F$34,'Plan'!$C$32:$C$34,$B171),"")</x:f>
      </x:c>
      <x:c r="D171" s="40" t="str">
        <x:f>IF(AND($E$4,$B171&lt;='Plan'!$C$25),SUMIFS('Plan'!$G$32:$G$34,'Plan'!$E$32:$E$34,$B171),"")</x:f>
      </x:c>
      <x:c r="E171" s="40" t="str">
        <x:f>IF(AND($E$4,$B171&lt;='Plan'!$C$25),SUMIFS('Plan'!$H$32:$H$34,'Plan'!$E$32:$E$34,$B171),"")</x:f>
      </x:c>
      <x:c r="F171" s="40" t="str">
        <x:f>IF(AND($E$4,$B171&lt;='Plan'!$C$25),D171-E171,"")</x:f>
      </x:c>
      <x:c r="G171" s="40" t="str">
        <x:f>IF(AND($E$4,$B171&lt;='Plan'!$C$25),I170,"")</x:f>
      </x:c>
      <x:c r="H171" s="40" t="str">
        <x:f>IF(AND($E$4,$B171&lt;='Plan'!$C$25),IF('Plan'!$C$26="Receipts first",G171+F171,G171-C171),"")</x:f>
      </x:c>
      <x:c r="I171" s="40" t="str">
        <x:f>IF(AND($E$4,$B171&lt;='Plan'!$C$25),G171+F171-C171,"")</x:f>
      </x:c>
      <x:c r="J171" s="40" t="str">
        <x:f>IF(AND($E$4,$B171&lt;='Plan'!$C$25),MAX(0,-MIN(G171,H171,I171)),"")</x:f>
      </x:c>
      <x:c r="K171" s="40" t="str">
        <x:f>IF(AND($E$4,$B171&lt;='Plan'!$C$25),MAX(0,-I171),"")</x:f>
      </x:c>
      <x:c r="L171" s="40" t="str">
        <x:f>IF(AND($E$4,$B171&lt;='Plan'!$C$25),IF($B171&lt;'Plan'!$C$25,K171,0),"")</x:f>
      </x:c>
      <x:c r="M171" s="40" t="str">
        <x:f>IF(AND($E$4,$B171&lt;='Plan'!$C$25),IF($E$18="Funded",IF($B171='Plan'!$C$25,$E$16,I171+K171),"n.a."),"")</x:f>
      </x:c>
    </x:row>
    <x:row r="172" ht="22" customHeight="1">
      <x:c r="B172" s="39" t="n">
        <x:v>146</x:v>
      </x:c>
      <x:c r="C172" s="40" t="str">
        <x:f>IF(AND($E$4,$B172&lt;='Plan'!$C$25),SUMIFS('Plan'!$F$32:$F$34,'Plan'!$C$32:$C$34,$B172),"")</x:f>
      </x:c>
      <x:c r="D172" s="40" t="str">
        <x:f>IF(AND($E$4,$B172&lt;='Plan'!$C$25),SUMIFS('Plan'!$G$32:$G$34,'Plan'!$E$32:$E$34,$B172),"")</x:f>
      </x:c>
      <x:c r="E172" s="40" t="str">
        <x:f>IF(AND($E$4,$B172&lt;='Plan'!$C$25),SUMIFS('Plan'!$H$32:$H$34,'Plan'!$E$32:$E$34,$B172),"")</x:f>
      </x:c>
      <x:c r="F172" s="40" t="str">
        <x:f>IF(AND($E$4,$B172&lt;='Plan'!$C$25),D172-E172,"")</x:f>
      </x:c>
      <x:c r="G172" s="40" t="str">
        <x:f>IF(AND($E$4,$B172&lt;='Plan'!$C$25),I171,"")</x:f>
      </x:c>
      <x:c r="H172" s="40" t="str">
        <x:f>IF(AND($E$4,$B172&lt;='Plan'!$C$25),IF('Plan'!$C$26="Receipts first",G172+F172,G172-C172),"")</x:f>
      </x:c>
      <x:c r="I172" s="40" t="str">
        <x:f>IF(AND($E$4,$B172&lt;='Plan'!$C$25),G172+F172-C172,"")</x:f>
      </x:c>
      <x:c r="J172" s="40" t="str">
        <x:f>IF(AND($E$4,$B172&lt;='Plan'!$C$25),MAX(0,-MIN(G172,H172,I172)),"")</x:f>
      </x:c>
      <x:c r="K172" s="40" t="str">
        <x:f>IF(AND($E$4,$B172&lt;='Plan'!$C$25),MAX(0,-I172),"")</x:f>
      </x:c>
      <x:c r="L172" s="40" t="str">
        <x:f>IF(AND($E$4,$B172&lt;='Plan'!$C$25),IF($B172&lt;'Plan'!$C$25,K172,0),"")</x:f>
      </x:c>
      <x:c r="M172" s="40" t="str">
        <x:f>IF(AND($E$4,$B172&lt;='Plan'!$C$25),IF($E$18="Funded",IF($B172='Plan'!$C$25,$E$16,I172+K172),"n.a."),"")</x:f>
      </x:c>
    </x:row>
    <x:row r="173" ht="22" customHeight="1">
      <x:c r="B173" s="39" t="n">
        <x:v>147</x:v>
      </x:c>
      <x:c r="C173" s="40" t="str">
        <x:f>IF(AND($E$4,$B173&lt;='Plan'!$C$25),SUMIFS('Plan'!$F$32:$F$34,'Plan'!$C$32:$C$34,$B173),"")</x:f>
      </x:c>
      <x:c r="D173" s="40" t="str">
        <x:f>IF(AND($E$4,$B173&lt;='Plan'!$C$25),SUMIFS('Plan'!$G$32:$G$34,'Plan'!$E$32:$E$34,$B173),"")</x:f>
      </x:c>
      <x:c r="E173" s="40" t="str">
        <x:f>IF(AND($E$4,$B173&lt;='Plan'!$C$25),SUMIFS('Plan'!$H$32:$H$34,'Plan'!$E$32:$E$34,$B173),"")</x:f>
      </x:c>
      <x:c r="F173" s="40" t="str">
        <x:f>IF(AND($E$4,$B173&lt;='Plan'!$C$25),D173-E173,"")</x:f>
      </x:c>
      <x:c r="G173" s="40" t="str">
        <x:f>IF(AND($E$4,$B173&lt;='Plan'!$C$25),I172,"")</x:f>
      </x:c>
      <x:c r="H173" s="40" t="str">
        <x:f>IF(AND($E$4,$B173&lt;='Plan'!$C$25),IF('Plan'!$C$26="Receipts first",G173+F173,G173-C173),"")</x:f>
      </x:c>
      <x:c r="I173" s="40" t="str">
        <x:f>IF(AND($E$4,$B173&lt;='Plan'!$C$25),G173+F173-C173,"")</x:f>
      </x:c>
      <x:c r="J173" s="40" t="str">
        <x:f>IF(AND($E$4,$B173&lt;='Plan'!$C$25),MAX(0,-MIN(G173,H173,I173)),"")</x:f>
      </x:c>
      <x:c r="K173" s="40" t="str">
        <x:f>IF(AND($E$4,$B173&lt;='Plan'!$C$25),MAX(0,-I173),"")</x:f>
      </x:c>
      <x:c r="L173" s="40" t="str">
        <x:f>IF(AND($E$4,$B173&lt;='Plan'!$C$25),IF($B173&lt;'Plan'!$C$25,K173,0),"")</x:f>
      </x:c>
      <x:c r="M173" s="40" t="str">
        <x:f>IF(AND($E$4,$B173&lt;='Plan'!$C$25),IF($E$18="Funded",IF($B173='Plan'!$C$25,$E$16,I173+K173),"n.a."),"")</x:f>
      </x:c>
    </x:row>
    <x:row r="174" ht="22" customHeight="1">
      <x:c r="B174" s="39" t="n">
        <x:v>148</x:v>
      </x:c>
      <x:c r="C174" s="40" t="str">
        <x:f>IF(AND($E$4,$B174&lt;='Plan'!$C$25),SUMIFS('Plan'!$F$32:$F$34,'Plan'!$C$32:$C$34,$B174),"")</x:f>
      </x:c>
      <x:c r="D174" s="40" t="str">
        <x:f>IF(AND($E$4,$B174&lt;='Plan'!$C$25),SUMIFS('Plan'!$G$32:$G$34,'Plan'!$E$32:$E$34,$B174),"")</x:f>
      </x:c>
      <x:c r="E174" s="40" t="str">
        <x:f>IF(AND($E$4,$B174&lt;='Plan'!$C$25),SUMIFS('Plan'!$H$32:$H$34,'Plan'!$E$32:$E$34,$B174),"")</x:f>
      </x:c>
      <x:c r="F174" s="40" t="str">
        <x:f>IF(AND($E$4,$B174&lt;='Plan'!$C$25),D174-E174,"")</x:f>
      </x:c>
      <x:c r="G174" s="40" t="str">
        <x:f>IF(AND($E$4,$B174&lt;='Plan'!$C$25),I173,"")</x:f>
      </x:c>
      <x:c r="H174" s="40" t="str">
        <x:f>IF(AND($E$4,$B174&lt;='Plan'!$C$25),IF('Plan'!$C$26="Receipts first",G174+F174,G174-C174),"")</x:f>
      </x:c>
      <x:c r="I174" s="40" t="str">
        <x:f>IF(AND($E$4,$B174&lt;='Plan'!$C$25),G174+F174-C174,"")</x:f>
      </x:c>
      <x:c r="J174" s="40" t="str">
        <x:f>IF(AND($E$4,$B174&lt;='Plan'!$C$25),MAX(0,-MIN(G174,H174,I174)),"")</x:f>
      </x:c>
      <x:c r="K174" s="40" t="str">
        <x:f>IF(AND($E$4,$B174&lt;='Plan'!$C$25),MAX(0,-I174),"")</x:f>
      </x:c>
      <x:c r="L174" s="40" t="str">
        <x:f>IF(AND($E$4,$B174&lt;='Plan'!$C$25),IF($B174&lt;'Plan'!$C$25,K174,0),"")</x:f>
      </x:c>
      <x:c r="M174" s="40" t="str">
        <x:f>IF(AND($E$4,$B174&lt;='Plan'!$C$25),IF($E$18="Funded",IF($B174='Plan'!$C$25,$E$16,I174+K174),"n.a."),"")</x:f>
      </x:c>
    </x:row>
    <x:row r="175" ht="22" customHeight="1">
      <x:c r="B175" s="39" t="n">
        <x:v>149</x:v>
      </x:c>
      <x:c r="C175" s="40" t="str">
        <x:f>IF(AND($E$4,$B175&lt;='Plan'!$C$25),SUMIFS('Plan'!$F$32:$F$34,'Plan'!$C$32:$C$34,$B175),"")</x:f>
      </x:c>
      <x:c r="D175" s="40" t="str">
        <x:f>IF(AND($E$4,$B175&lt;='Plan'!$C$25),SUMIFS('Plan'!$G$32:$G$34,'Plan'!$E$32:$E$34,$B175),"")</x:f>
      </x:c>
      <x:c r="E175" s="40" t="str">
        <x:f>IF(AND($E$4,$B175&lt;='Plan'!$C$25),SUMIFS('Plan'!$H$32:$H$34,'Plan'!$E$32:$E$34,$B175),"")</x:f>
      </x:c>
      <x:c r="F175" s="40" t="str">
        <x:f>IF(AND($E$4,$B175&lt;='Plan'!$C$25),D175-E175,"")</x:f>
      </x:c>
      <x:c r="G175" s="40" t="str">
        <x:f>IF(AND($E$4,$B175&lt;='Plan'!$C$25),I174,"")</x:f>
      </x:c>
      <x:c r="H175" s="40" t="str">
        <x:f>IF(AND($E$4,$B175&lt;='Plan'!$C$25),IF('Plan'!$C$26="Receipts first",G175+F175,G175-C175),"")</x:f>
      </x:c>
      <x:c r="I175" s="40" t="str">
        <x:f>IF(AND($E$4,$B175&lt;='Plan'!$C$25),G175+F175-C175,"")</x:f>
      </x:c>
      <x:c r="J175" s="40" t="str">
        <x:f>IF(AND($E$4,$B175&lt;='Plan'!$C$25),MAX(0,-MIN(G175,H175,I175)),"")</x:f>
      </x:c>
      <x:c r="K175" s="40" t="str">
        <x:f>IF(AND($E$4,$B175&lt;='Plan'!$C$25),MAX(0,-I175),"")</x:f>
      </x:c>
      <x:c r="L175" s="40" t="str">
        <x:f>IF(AND($E$4,$B175&lt;='Plan'!$C$25),IF($B175&lt;'Plan'!$C$25,K175,0),"")</x:f>
      </x:c>
      <x:c r="M175" s="40" t="str">
        <x:f>IF(AND($E$4,$B175&lt;='Plan'!$C$25),IF($E$18="Funded",IF($B175='Plan'!$C$25,$E$16,I175+K175),"n.a."),"")</x:f>
      </x:c>
    </x:row>
    <x:row r="176" ht="22" customHeight="1">
      <x:c r="B176" s="39" t="n">
        <x:v>150</x:v>
      </x:c>
      <x:c r="C176" s="40" t="str">
        <x:f>IF(AND($E$4,$B176&lt;='Plan'!$C$25),SUMIFS('Plan'!$F$32:$F$34,'Plan'!$C$32:$C$34,$B176),"")</x:f>
      </x:c>
      <x:c r="D176" s="40" t="str">
        <x:f>IF(AND($E$4,$B176&lt;='Plan'!$C$25),SUMIFS('Plan'!$G$32:$G$34,'Plan'!$E$32:$E$34,$B176),"")</x:f>
      </x:c>
      <x:c r="E176" s="40" t="str">
        <x:f>IF(AND($E$4,$B176&lt;='Plan'!$C$25),SUMIFS('Plan'!$H$32:$H$34,'Plan'!$E$32:$E$34,$B176),"")</x:f>
      </x:c>
      <x:c r="F176" s="40" t="str">
        <x:f>IF(AND($E$4,$B176&lt;='Plan'!$C$25),D176-E176,"")</x:f>
      </x:c>
      <x:c r="G176" s="40" t="str">
        <x:f>IF(AND($E$4,$B176&lt;='Plan'!$C$25),I175,"")</x:f>
      </x:c>
      <x:c r="H176" s="40" t="str">
        <x:f>IF(AND($E$4,$B176&lt;='Plan'!$C$25),IF('Plan'!$C$26="Receipts first",G176+F176,G176-C176),"")</x:f>
      </x:c>
      <x:c r="I176" s="40" t="str">
        <x:f>IF(AND($E$4,$B176&lt;='Plan'!$C$25),G176+F176-C176,"")</x:f>
      </x:c>
      <x:c r="J176" s="40" t="str">
        <x:f>IF(AND($E$4,$B176&lt;='Plan'!$C$25),MAX(0,-MIN(G176,H176,I176)),"")</x:f>
      </x:c>
      <x:c r="K176" s="40" t="str">
        <x:f>IF(AND($E$4,$B176&lt;='Plan'!$C$25),MAX(0,-I176),"")</x:f>
      </x:c>
      <x:c r="L176" s="40" t="str">
        <x:f>IF(AND($E$4,$B176&lt;='Plan'!$C$25),IF($B176&lt;'Plan'!$C$25,K176,0),"")</x:f>
      </x:c>
      <x:c r="M176" s="40" t="str">
        <x:f>IF(AND($E$4,$B176&lt;='Plan'!$C$25),IF($E$18="Funded",IF($B176='Plan'!$C$25,$E$16,I176+K176),"n.a."),"")</x:f>
      </x:c>
    </x:row>
    <x:row r="177" ht="22" customHeight="1">
      <x:c r="B177" s="39" t="n">
        <x:v>151</x:v>
      </x:c>
      <x:c r="C177" s="40" t="str">
        <x:f>IF(AND($E$4,$B177&lt;='Plan'!$C$25),SUMIFS('Plan'!$F$32:$F$34,'Plan'!$C$32:$C$34,$B177),"")</x:f>
      </x:c>
      <x:c r="D177" s="40" t="str">
        <x:f>IF(AND($E$4,$B177&lt;='Plan'!$C$25),SUMIFS('Plan'!$G$32:$G$34,'Plan'!$E$32:$E$34,$B177),"")</x:f>
      </x:c>
      <x:c r="E177" s="40" t="str">
        <x:f>IF(AND($E$4,$B177&lt;='Plan'!$C$25),SUMIFS('Plan'!$H$32:$H$34,'Plan'!$E$32:$E$34,$B177),"")</x:f>
      </x:c>
      <x:c r="F177" s="40" t="str">
        <x:f>IF(AND($E$4,$B177&lt;='Plan'!$C$25),D177-E177,"")</x:f>
      </x:c>
      <x:c r="G177" s="40" t="str">
        <x:f>IF(AND($E$4,$B177&lt;='Plan'!$C$25),I176,"")</x:f>
      </x:c>
      <x:c r="H177" s="40" t="str">
        <x:f>IF(AND($E$4,$B177&lt;='Plan'!$C$25),IF('Plan'!$C$26="Receipts first",G177+F177,G177-C177),"")</x:f>
      </x:c>
      <x:c r="I177" s="40" t="str">
        <x:f>IF(AND($E$4,$B177&lt;='Plan'!$C$25),G177+F177-C177,"")</x:f>
      </x:c>
      <x:c r="J177" s="40" t="str">
        <x:f>IF(AND($E$4,$B177&lt;='Plan'!$C$25),MAX(0,-MIN(G177,H177,I177)),"")</x:f>
      </x:c>
      <x:c r="K177" s="40" t="str">
        <x:f>IF(AND($E$4,$B177&lt;='Plan'!$C$25),MAX(0,-I177),"")</x:f>
      </x:c>
      <x:c r="L177" s="40" t="str">
        <x:f>IF(AND($E$4,$B177&lt;='Plan'!$C$25),IF($B177&lt;'Plan'!$C$25,K177,0),"")</x:f>
      </x:c>
      <x:c r="M177" s="40" t="str">
        <x:f>IF(AND($E$4,$B177&lt;='Plan'!$C$25),IF($E$18="Funded",IF($B177='Plan'!$C$25,$E$16,I177+K177),"n.a."),"")</x:f>
      </x:c>
    </x:row>
    <x:row r="178" ht="22" customHeight="1">
      <x:c r="B178" s="39" t="n">
        <x:v>152</x:v>
      </x:c>
      <x:c r="C178" s="40" t="str">
        <x:f>IF(AND($E$4,$B178&lt;='Plan'!$C$25),SUMIFS('Plan'!$F$32:$F$34,'Plan'!$C$32:$C$34,$B178),"")</x:f>
      </x:c>
      <x:c r="D178" s="40" t="str">
        <x:f>IF(AND($E$4,$B178&lt;='Plan'!$C$25),SUMIFS('Plan'!$G$32:$G$34,'Plan'!$E$32:$E$34,$B178),"")</x:f>
      </x:c>
      <x:c r="E178" s="40" t="str">
        <x:f>IF(AND($E$4,$B178&lt;='Plan'!$C$25),SUMIFS('Plan'!$H$32:$H$34,'Plan'!$E$32:$E$34,$B178),"")</x:f>
      </x:c>
      <x:c r="F178" s="40" t="str">
        <x:f>IF(AND($E$4,$B178&lt;='Plan'!$C$25),D178-E178,"")</x:f>
      </x:c>
      <x:c r="G178" s="40" t="str">
        <x:f>IF(AND($E$4,$B178&lt;='Plan'!$C$25),I177,"")</x:f>
      </x:c>
      <x:c r="H178" s="40" t="str">
        <x:f>IF(AND($E$4,$B178&lt;='Plan'!$C$25),IF('Plan'!$C$26="Receipts first",G178+F178,G178-C178),"")</x:f>
      </x:c>
      <x:c r="I178" s="40" t="str">
        <x:f>IF(AND($E$4,$B178&lt;='Plan'!$C$25),G178+F178-C178,"")</x:f>
      </x:c>
      <x:c r="J178" s="40" t="str">
        <x:f>IF(AND($E$4,$B178&lt;='Plan'!$C$25),MAX(0,-MIN(G178,H178,I178)),"")</x:f>
      </x:c>
      <x:c r="K178" s="40" t="str">
        <x:f>IF(AND($E$4,$B178&lt;='Plan'!$C$25),MAX(0,-I178),"")</x:f>
      </x:c>
      <x:c r="L178" s="40" t="str">
        <x:f>IF(AND($E$4,$B178&lt;='Plan'!$C$25),IF($B178&lt;'Plan'!$C$25,K178,0),"")</x:f>
      </x:c>
      <x:c r="M178" s="40" t="str">
        <x:f>IF(AND($E$4,$B178&lt;='Plan'!$C$25),IF($E$18="Funded",IF($B178='Plan'!$C$25,$E$16,I178+K178),"n.a."),"")</x:f>
      </x:c>
    </x:row>
    <x:row r="179" ht="22" customHeight="1">
      <x:c r="B179" s="39" t="n">
        <x:v>153</x:v>
      </x:c>
      <x:c r="C179" s="40" t="str">
        <x:f>IF(AND($E$4,$B179&lt;='Plan'!$C$25),SUMIFS('Plan'!$F$32:$F$34,'Plan'!$C$32:$C$34,$B179),"")</x:f>
      </x:c>
      <x:c r="D179" s="40" t="str">
        <x:f>IF(AND($E$4,$B179&lt;='Plan'!$C$25),SUMIFS('Plan'!$G$32:$G$34,'Plan'!$E$32:$E$34,$B179),"")</x:f>
      </x:c>
      <x:c r="E179" s="40" t="str">
        <x:f>IF(AND($E$4,$B179&lt;='Plan'!$C$25),SUMIFS('Plan'!$H$32:$H$34,'Plan'!$E$32:$E$34,$B179),"")</x:f>
      </x:c>
      <x:c r="F179" s="40" t="str">
        <x:f>IF(AND($E$4,$B179&lt;='Plan'!$C$25),D179-E179,"")</x:f>
      </x:c>
      <x:c r="G179" s="40" t="str">
        <x:f>IF(AND($E$4,$B179&lt;='Plan'!$C$25),I178,"")</x:f>
      </x:c>
      <x:c r="H179" s="40" t="str">
        <x:f>IF(AND($E$4,$B179&lt;='Plan'!$C$25),IF('Plan'!$C$26="Receipts first",G179+F179,G179-C179),"")</x:f>
      </x:c>
      <x:c r="I179" s="40" t="str">
        <x:f>IF(AND($E$4,$B179&lt;='Plan'!$C$25),G179+F179-C179,"")</x:f>
      </x:c>
      <x:c r="J179" s="40" t="str">
        <x:f>IF(AND($E$4,$B179&lt;='Plan'!$C$25),MAX(0,-MIN(G179,H179,I179)),"")</x:f>
      </x:c>
      <x:c r="K179" s="40" t="str">
        <x:f>IF(AND($E$4,$B179&lt;='Plan'!$C$25),MAX(0,-I179),"")</x:f>
      </x:c>
      <x:c r="L179" s="40" t="str">
        <x:f>IF(AND($E$4,$B179&lt;='Plan'!$C$25),IF($B179&lt;'Plan'!$C$25,K179,0),"")</x:f>
      </x:c>
      <x:c r="M179" s="40" t="str">
        <x:f>IF(AND($E$4,$B179&lt;='Plan'!$C$25),IF($E$18="Funded",IF($B179='Plan'!$C$25,$E$16,I179+K179),"n.a."),"")</x:f>
      </x:c>
    </x:row>
    <x:row r="180" ht="22" customHeight="1">
      <x:c r="B180" s="39" t="n">
        <x:v>154</x:v>
      </x:c>
      <x:c r="C180" s="40" t="str">
        <x:f>IF(AND($E$4,$B180&lt;='Plan'!$C$25),SUMIFS('Plan'!$F$32:$F$34,'Plan'!$C$32:$C$34,$B180),"")</x:f>
      </x:c>
      <x:c r="D180" s="40" t="str">
        <x:f>IF(AND($E$4,$B180&lt;='Plan'!$C$25),SUMIFS('Plan'!$G$32:$G$34,'Plan'!$E$32:$E$34,$B180),"")</x:f>
      </x:c>
      <x:c r="E180" s="40" t="str">
        <x:f>IF(AND($E$4,$B180&lt;='Plan'!$C$25),SUMIFS('Plan'!$H$32:$H$34,'Plan'!$E$32:$E$34,$B180),"")</x:f>
      </x:c>
      <x:c r="F180" s="40" t="str">
        <x:f>IF(AND($E$4,$B180&lt;='Plan'!$C$25),D180-E180,"")</x:f>
      </x:c>
      <x:c r="G180" s="40" t="str">
        <x:f>IF(AND($E$4,$B180&lt;='Plan'!$C$25),I179,"")</x:f>
      </x:c>
      <x:c r="H180" s="40" t="str">
        <x:f>IF(AND($E$4,$B180&lt;='Plan'!$C$25),IF('Plan'!$C$26="Receipts first",G180+F180,G180-C180),"")</x:f>
      </x:c>
      <x:c r="I180" s="40" t="str">
        <x:f>IF(AND($E$4,$B180&lt;='Plan'!$C$25),G180+F180-C180,"")</x:f>
      </x:c>
      <x:c r="J180" s="40" t="str">
        <x:f>IF(AND($E$4,$B180&lt;='Plan'!$C$25),MAX(0,-MIN(G180,H180,I180)),"")</x:f>
      </x:c>
      <x:c r="K180" s="40" t="str">
        <x:f>IF(AND($E$4,$B180&lt;='Plan'!$C$25),MAX(0,-I180),"")</x:f>
      </x:c>
      <x:c r="L180" s="40" t="str">
        <x:f>IF(AND($E$4,$B180&lt;='Plan'!$C$25),IF($B180&lt;'Plan'!$C$25,K180,0),"")</x:f>
      </x:c>
      <x:c r="M180" s="40" t="str">
        <x:f>IF(AND($E$4,$B180&lt;='Plan'!$C$25),IF($E$18="Funded",IF($B180='Plan'!$C$25,$E$16,I180+K180),"n.a."),"")</x:f>
      </x:c>
    </x:row>
    <x:row r="181" ht="22" customHeight="1">
      <x:c r="B181" s="39" t="n">
        <x:v>155</x:v>
      </x:c>
      <x:c r="C181" s="40" t="str">
        <x:f>IF(AND($E$4,$B181&lt;='Plan'!$C$25),SUMIFS('Plan'!$F$32:$F$34,'Plan'!$C$32:$C$34,$B181),"")</x:f>
      </x:c>
      <x:c r="D181" s="40" t="str">
        <x:f>IF(AND($E$4,$B181&lt;='Plan'!$C$25),SUMIFS('Plan'!$G$32:$G$34,'Plan'!$E$32:$E$34,$B181),"")</x:f>
      </x:c>
      <x:c r="E181" s="40" t="str">
        <x:f>IF(AND($E$4,$B181&lt;='Plan'!$C$25),SUMIFS('Plan'!$H$32:$H$34,'Plan'!$E$32:$E$34,$B181),"")</x:f>
      </x:c>
      <x:c r="F181" s="40" t="str">
        <x:f>IF(AND($E$4,$B181&lt;='Plan'!$C$25),D181-E181,"")</x:f>
      </x:c>
      <x:c r="G181" s="40" t="str">
        <x:f>IF(AND($E$4,$B181&lt;='Plan'!$C$25),I180,"")</x:f>
      </x:c>
      <x:c r="H181" s="40" t="str">
        <x:f>IF(AND($E$4,$B181&lt;='Plan'!$C$25),IF('Plan'!$C$26="Receipts first",G181+F181,G181-C181),"")</x:f>
      </x:c>
      <x:c r="I181" s="40" t="str">
        <x:f>IF(AND($E$4,$B181&lt;='Plan'!$C$25),G181+F181-C181,"")</x:f>
      </x:c>
      <x:c r="J181" s="40" t="str">
        <x:f>IF(AND($E$4,$B181&lt;='Plan'!$C$25),MAX(0,-MIN(G181,H181,I181)),"")</x:f>
      </x:c>
      <x:c r="K181" s="40" t="str">
        <x:f>IF(AND($E$4,$B181&lt;='Plan'!$C$25),MAX(0,-I181),"")</x:f>
      </x:c>
      <x:c r="L181" s="40" t="str">
        <x:f>IF(AND($E$4,$B181&lt;='Plan'!$C$25),IF($B181&lt;'Plan'!$C$25,K181,0),"")</x:f>
      </x:c>
      <x:c r="M181" s="40" t="str">
        <x:f>IF(AND($E$4,$B181&lt;='Plan'!$C$25),IF($E$18="Funded",IF($B181='Plan'!$C$25,$E$16,I181+K181),"n.a."),"")</x:f>
      </x:c>
    </x:row>
    <x:row r="182" ht="22" customHeight="1">
      <x:c r="B182" s="39" t="n">
        <x:v>156</x:v>
      </x:c>
      <x:c r="C182" s="40" t="str">
        <x:f>IF(AND($E$4,$B182&lt;='Plan'!$C$25),SUMIFS('Plan'!$F$32:$F$34,'Plan'!$C$32:$C$34,$B182),"")</x:f>
      </x:c>
      <x:c r="D182" s="40" t="str">
        <x:f>IF(AND($E$4,$B182&lt;='Plan'!$C$25),SUMIFS('Plan'!$G$32:$G$34,'Plan'!$E$32:$E$34,$B182),"")</x:f>
      </x:c>
      <x:c r="E182" s="40" t="str">
        <x:f>IF(AND($E$4,$B182&lt;='Plan'!$C$25),SUMIFS('Plan'!$H$32:$H$34,'Plan'!$E$32:$E$34,$B182),"")</x:f>
      </x:c>
      <x:c r="F182" s="40" t="str">
        <x:f>IF(AND($E$4,$B182&lt;='Plan'!$C$25),D182-E182,"")</x:f>
      </x:c>
      <x:c r="G182" s="40" t="str">
        <x:f>IF(AND($E$4,$B182&lt;='Plan'!$C$25),I181,"")</x:f>
      </x:c>
      <x:c r="H182" s="40" t="str">
        <x:f>IF(AND($E$4,$B182&lt;='Plan'!$C$25),IF('Plan'!$C$26="Receipts first",G182+F182,G182-C182),"")</x:f>
      </x:c>
      <x:c r="I182" s="40" t="str">
        <x:f>IF(AND($E$4,$B182&lt;='Plan'!$C$25),G182+F182-C182,"")</x:f>
      </x:c>
      <x:c r="J182" s="40" t="str">
        <x:f>IF(AND($E$4,$B182&lt;='Plan'!$C$25),MAX(0,-MIN(G182,H182,I182)),"")</x:f>
      </x:c>
      <x:c r="K182" s="40" t="str">
        <x:f>IF(AND($E$4,$B182&lt;='Plan'!$C$25),MAX(0,-I182),"")</x:f>
      </x:c>
      <x:c r="L182" s="40" t="str">
        <x:f>IF(AND($E$4,$B182&lt;='Plan'!$C$25),IF($B182&lt;'Plan'!$C$25,K182,0),"")</x:f>
      </x:c>
      <x:c r="M182" s="40" t="str">
        <x:f>IF(AND($E$4,$B182&lt;='Plan'!$C$25),IF($E$18="Funded",IF($B182='Plan'!$C$25,$E$16,I182+K182),"n.a."),"")</x:f>
      </x:c>
    </x:row>
    <x:row r="183" ht="22" customHeight="1">
      <x:c r="B183" s="39" t="n">
        <x:v>157</x:v>
      </x:c>
      <x:c r="C183" s="40" t="str">
        <x:f>IF(AND($E$4,$B183&lt;='Plan'!$C$25),SUMIFS('Plan'!$F$32:$F$34,'Plan'!$C$32:$C$34,$B183),"")</x:f>
      </x:c>
      <x:c r="D183" s="40" t="str">
        <x:f>IF(AND($E$4,$B183&lt;='Plan'!$C$25),SUMIFS('Plan'!$G$32:$G$34,'Plan'!$E$32:$E$34,$B183),"")</x:f>
      </x:c>
      <x:c r="E183" s="40" t="str">
        <x:f>IF(AND($E$4,$B183&lt;='Plan'!$C$25),SUMIFS('Plan'!$H$32:$H$34,'Plan'!$E$32:$E$34,$B183),"")</x:f>
      </x:c>
      <x:c r="F183" s="40" t="str">
        <x:f>IF(AND($E$4,$B183&lt;='Plan'!$C$25),D183-E183,"")</x:f>
      </x:c>
      <x:c r="G183" s="40" t="str">
        <x:f>IF(AND($E$4,$B183&lt;='Plan'!$C$25),I182,"")</x:f>
      </x:c>
      <x:c r="H183" s="40" t="str">
        <x:f>IF(AND($E$4,$B183&lt;='Plan'!$C$25),IF('Plan'!$C$26="Receipts first",G183+F183,G183-C183),"")</x:f>
      </x:c>
      <x:c r="I183" s="40" t="str">
        <x:f>IF(AND($E$4,$B183&lt;='Plan'!$C$25),G183+F183-C183,"")</x:f>
      </x:c>
      <x:c r="J183" s="40" t="str">
        <x:f>IF(AND($E$4,$B183&lt;='Plan'!$C$25),MAX(0,-MIN(G183,H183,I183)),"")</x:f>
      </x:c>
      <x:c r="K183" s="40" t="str">
        <x:f>IF(AND($E$4,$B183&lt;='Plan'!$C$25),MAX(0,-I183),"")</x:f>
      </x:c>
      <x:c r="L183" s="40" t="str">
        <x:f>IF(AND($E$4,$B183&lt;='Plan'!$C$25),IF($B183&lt;'Plan'!$C$25,K183,0),"")</x:f>
      </x:c>
      <x:c r="M183" s="40" t="str">
        <x:f>IF(AND($E$4,$B183&lt;='Plan'!$C$25),IF($E$18="Funded",IF($B183='Plan'!$C$25,$E$16,I183+K183),"n.a."),"")</x:f>
      </x:c>
    </x:row>
    <x:row r="184" ht="22" customHeight="1">
      <x:c r="B184" s="39" t="n">
        <x:v>158</x:v>
      </x:c>
      <x:c r="C184" s="40" t="str">
        <x:f>IF(AND($E$4,$B184&lt;='Plan'!$C$25),SUMIFS('Plan'!$F$32:$F$34,'Plan'!$C$32:$C$34,$B184),"")</x:f>
      </x:c>
      <x:c r="D184" s="40" t="str">
        <x:f>IF(AND($E$4,$B184&lt;='Plan'!$C$25),SUMIFS('Plan'!$G$32:$G$34,'Plan'!$E$32:$E$34,$B184),"")</x:f>
      </x:c>
      <x:c r="E184" s="40" t="str">
        <x:f>IF(AND($E$4,$B184&lt;='Plan'!$C$25),SUMIFS('Plan'!$H$32:$H$34,'Plan'!$E$32:$E$34,$B184),"")</x:f>
      </x:c>
      <x:c r="F184" s="40" t="str">
        <x:f>IF(AND($E$4,$B184&lt;='Plan'!$C$25),D184-E184,"")</x:f>
      </x:c>
      <x:c r="G184" s="40" t="str">
        <x:f>IF(AND($E$4,$B184&lt;='Plan'!$C$25),I183,"")</x:f>
      </x:c>
      <x:c r="H184" s="40" t="str">
        <x:f>IF(AND($E$4,$B184&lt;='Plan'!$C$25),IF('Plan'!$C$26="Receipts first",G184+F184,G184-C184),"")</x:f>
      </x:c>
      <x:c r="I184" s="40" t="str">
        <x:f>IF(AND($E$4,$B184&lt;='Plan'!$C$25),G184+F184-C184,"")</x:f>
      </x:c>
      <x:c r="J184" s="40" t="str">
        <x:f>IF(AND($E$4,$B184&lt;='Plan'!$C$25),MAX(0,-MIN(G184,H184,I184)),"")</x:f>
      </x:c>
      <x:c r="K184" s="40" t="str">
        <x:f>IF(AND($E$4,$B184&lt;='Plan'!$C$25),MAX(0,-I184),"")</x:f>
      </x:c>
      <x:c r="L184" s="40" t="str">
        <x:f>IF(AND($E$4,$B184&lt;='Plan'!$C$25),IF($B184&lt;'Plan'!$C$25,K184,0),"")</x:f>
      </x:c>
      <x:c r="M184" s="40" t="str">
        <x:f>IF(AND($E$4,$B184&lt;='Plan'!$C$25),IF($E$18="Funded",IF($B184='Plan'!$C$25,$E$16,I184+K184),"n.a."),"")</x:f>
      </x:c>
    </x:row>
    <x:row r="185" ht="22" customHeight="1">
      <x:c r="B185" s="39" t="n">
        <x:v>159</x:v>
      </x:c>
      <x:c r="C185" s="40" t="str">
        <x:f>IF(AND($E$4,$B185&lt;='Plan'!$C$25),SUMIFS('Plan'!$F$32:$F$34,'Plan'!$C$32:$C$34,$B185),"")</x:f>
      </x:c>
      <x:c r="D185" s="40" t="str">
        <x:f>IF(AND($E$4,$B185&lt;='Plan'!$C$25),SUMIFS('Plan'!$G$32:$G$34,'Plan'!$E$32:$E$34,$B185),"")</x:f>
      </x:c>
      <x:c r="E185" s="40" t="str">
        <x:f>IF(AND($E$4,$B185&lt;='Plan'!$C$25),SUMIFS('Plan'!$H$32:$H$34,'Plan'!$E$32:$E$34,$B185),"")</x:f>
      </x:c>
      <x:c r="F185" s="40" t="str">
        <x:f>IF(AND($E$4,$B185&lt;='Plan'!$C$25),D185-E185,"")</x:f>
      </x:c>
      <x:c r="G185" s="40" t="str">
        <x:f>IF(AND($E$4,$B185&lt;='Plan'!$C$25),I184,"")</x:f>
      </x:c>
      <x:c r="H185" s="40" t="str">
        <x:f>IF(AND($E$4,$B185&lt;='Plan'!$C$25),IF('Plan'!$C$26="Receipts first",G185+F185,G185-C185),"")</x:f>
      </x:c>
      <x:c r="I185" s="40" t="str">
        <x:f>IF(AND($E$4,$B185&lt;='Plan'!$C$25),G185+F185-C185,"")</x:f>
      </x:c>
      <x:c r="J185" s="40" t="str">
        <x:f>IF(AND($E$4,$B185&lt;='Plan'!$C$25),MAX(0,-MIN(G185,H185,I185)),"")</x:f>
      </x:c>
      <x:c r="K185" s="40" t="str">
        <x:f>IF(AND($E$4,$B185&lt;='Plan'!$C$25),MAX(0,-I185),"")</x:f>
      </x:c>
      <x:c r="L185" s="40" t="str">
        <x:f>IF(AND($E$4,$B185&lt;='Plan'!$C$25),IF($B185&lt;'Plan'!$C$25,K185,0),"")</x:f>
      </x:c>
      <x:c r="M185" s="40" t="str">
        <x:f>IF(AND($E$4,$B185&lt;='Plan'!$C$25),IF($E$18="Funded",IF($B185='Plan'!$C$25,$E$16,I185+K185),"n.a."),"")</x:f>
      </x:c>
    </x:row>
    <x:row r="186" ht="22" customHeight="1">
      <x:c r="B186" s="39" t="n">
        <x:v>160</x:v>
      </x:c>
      <x:c r="C186" s="40" t="str">
        <x:f>IF(AND($E$4,$B186&lt;='Plan'!$C$25),SUMIFS('Plan'!$F$32:$F$34,'Plan'!$C$32:$C$34,$B186),"")</x:f>
      </x:c>
      <x:c r="D186" s="40" t="str">
        <x:f>IF(AND($E$4,$B186&lt;='Plan'!$C$25),SUMIFS('Plan'!$G$32:$G$34,'Plan'!$E$32:$E$34,$B186),"")</x:f>
      </x:c>
      <x:c r="E186" s="40" t="str">
        <x:f>IF(AND($E$4,$B186&lt;='Plan'!$C$25),SUMIFS('Plan'!$H$32:$H$34,'Plan'!$E$32:$E$34,$B186),"")</x:f>
      </x:c>
      <x:c r="F186" s="40" t="str">
        <x:f>IF(AND($E$4,$B186&lt;='Plan'!$C$25),D186-E186,"")</x:f>
      </x:c>
      <x:c r="G186" s="40" t="str">
        <x:f>IF(AND($E$4,$B186&lt;='Plan'!$C$25),I185,"")</x:f>
      </x:c>
      <x:c r="H186" s="40" t="str">
        <x:f>IF(AND($E$4,$B186&lt;='Plan'!$C$25),IF('Plan'!$C$26="Receipts first",G186+F186,G186-C186),"")</x:f>
      </x:c>
      <x:c r="I186" s="40" t="str">
        <x:f>IF(AND($E$4,$B186&lt;='Plan'!$C$25),G186+F186-C186,"")</x:f>
      </x:c>
      <x:c r="J186" s="40" t="str">
        <x:f>IF(AND($E$4,$B186&lt;='Plan'!$C$25),MAX(0,-MIN(G186,H186,I186)),"")</x:f>
      </x:c>
      <x:c r="K186" s="40" t="str">
        <x:f>IF(AND($E$4,$B186&lt;='Plan'!$C$25),MAX(0,-I186),"")</x:f>
      </x:c>
      <x:c r="L186" s="40" t="str">
        <x:f>IF(AND($E$4,$B186&lt;='Plan'!$C$25),IF($B186&lt;'Plan'!$C$25,K186,0),"")</x:f>
      </x:c>
      <x:c r="M186" s="40" t="str">
        <x:f>IF(AND($E$4,$B186&lt;='Plan'!$C$25),IF($E$18="Funded",IF($B186='Plan'!$C$25,$E$16,I186+K186),"n.a."),"")</x:f>
      </x:c>
    </x:row>
    <x:row r="187" ht="22" customHeight="1">
      <x:c r="B187" s="39" t="n">
        <x:v>161</x:v>
      </x:c>
      <x:c r="C187" s="40" t="str">
        <x:f>IF(AND($E$4,$B187&lt;='Plan'!$C$25),SUMIFS('Plan'!$F$32:$F$34,'Plan'!$C$32:$C$34,$B187),"")</x:f>
      </x:c>
      <x:c r="D187" s="40" t="str">
        <x:f>IF(AND($E$4,$B187&lt;='Plan'!$C$25),SUMIFS('Plan'!$G$32:$G$34,'Plan'!$E$32:$E$34,$B187),"")</x:f>
      </x:c>
      <x:c r="E187" s="40" t="str">
        <x:f>IF(AND($E$4,$B187&lt;='Plan'!$C$25),SUMIFS('Plan'!$H$32:$H$34,'Plan'!$E$32:$E$34,$B187),"")</x:f>
      </x:c>
      <x:c r="F187" s="40" t="str">
        <x:f>IF(AND($E$4,$B187&lt;='Plan'!$C$25),D187-E187,"")</x:f>
      </x:c>
      <x:c r="G187" s="40" t="str">
        <x:f>IF(AND($E$4,$B187&lt;='Plan'!$C$25),I186,"")</x:f>
      </x:c>
      <x:c r="H187" s="40" t="str">
        <x:f>IF(AND($E$4,$B187&lt;='Plan'!$C$25),IF('Plan'!$C$26="Receipts first",G187+F187,G187-C187),"")</x:f>
      </x:c>
      <x:c r="I187" s="40" t="str">
        <x:f>IF(AND($E$4,$B187&lt;='Plan'!$C$25),G187+F187-C187,"")</x:f>
      </x:c>
      <x:c r="J187" s="40" t="str">
        <x:f>IF(AND($E$4,$B187&lt;='Plan'!$C$25),MAX(0,-MIN(G187,H187,I187)),"")</x:f>
      </x:c>
      <x:c r="K187" s="40" t="str">
        <x:f>IF(AND($E$4,$B187&lt;='Plan'!$C$25),MAX(0,-I187),"")</x:f>
      </x:c>
      <x:c r="L187" s="40" t="str">
        <x:f>IF(AND($E$4,$B187&lt;='Plan'!$C$25),IF($B187&lt;'Plan'!$C$25,K187,0),"")</x:f>
      </x:c>
      <x:c r="M187" s="40" t="str">
        <x:f>IF(AND($E$4,$B187&lt;='Plan'!$C$25),IF($E$18="Funded",IF($B187='Plan'!$C$25,$E$16,I187+K187),"n.a."),"")</x:f>
      </x:c>
    </x:row>
    <x:row r="188" ht="22" customHeight="1">
      <x:c r="B188" s="39" t="n">
        <x:v>162</x:v>
      </x:c>
      <x:c r="C188" s="40" t="str">
        <x:f>IF(AND($E$4,$B188&lt;='Plan'!$C$25),SUMIFS('Plan'!$F$32:$F$34,'Plan'!$C$32:$C$34,$B188),"")</x:f>
      </x:c>
      <x:c r="D188" s="40" t="str">
        <x:f>IF(AND($E$4,$B188&lt;='Plan'!$C$25),SUMIFS('Plan'!$G$32:$G$34,'Plan'!$E$32:$E$34,$B188),"")</x:f>
      </x:c>
      <x:c r="E188" s="40" t="str">
        <x:f>IF(AND($E$4,$B188&lt;='Plan'!$C$25),SUMIFS('Plan'!$H$32:$H$34,'Plan'!$E$32:$E$34,$B188),"")</x:f>
      </x:c>
      <x:c r="F188" s="40" t="str">
        <x:f>IF(AND($E$4,$B188&lt;='Plan'!$C$25),D188-E188,"")</x:f>
      </x:c>
      <x:c r="G188" s="40" t="str">
        <x:f>IF(AND($E$4,$B188&lt;='Plan'!$C$25),I187,"")</x:f>
      </x:c>
      <x:c r="H188" s="40" t="str">
        <x:f>IF(AND($E$4,$B188&lt;='Plan'!$C$25),IF('Plan'!$C$26="Receipts first",G188+F188,G188-C188),"")</x:f>
      </x:c>
      <x:c r="I188" s="40" t="str">
        <x:f>IF(AND($E$4,$B188&lt;='Plan'!$C$25),G188+F188-C188,"")</x:f>
      </x:c>
      <x:c r="J188" s="40" t="str">
        <x:f>IF(AND($E$4,$B188&lt;='Plan'!$C$25),MAX(0,-MIN(G188,H188,I188)),"")</x:f>
      </x:c>
      <x:c r="K188" s="40" t="str">
        <x:f>IF(AND($E$4,$B188&lt;='Plan'!$C$25),MAX(0,-I188),"")</x:f>
      </x:c>
      <x:c r="L188" s="40" t="str">
        <x:f>IF(AND($E$4,$B188&lt;='Plan'!$C$25),IF($B188&lt;'Plan'!$C$25,K188,0),"")</x:f>
      </x:c>
      <x:c r="M188" s="40" t="str">
        <x:f>IF(AND($E$4,$B188&lt;='Plan'!$C$25),IF($E$18="Funded",IF($B188='Plan'!$C$25,$E$16,I188+K188),"n.a."),"")</x:f>
      </x:c>
    </x:row>
    <x:row r="189" ht="22" customHeight="1">
      <x:c r="B189" s="39" t="n">
        <x:v>163</x:v>
      </x:c>
      <x:c r="C189" s="40" t="str">
        <x:f>IF(AND($E$4,$B189&lt;='Plan'!$C$25),SUMIFS('Plan'!$F$32:$F$34,'Plan'!$C$32:$C$34,$B189),"")</x:f>
      </x:c>
      <x:c r="D189" s="40" t="str">
        <x:f>IF(AND($E$4,$B189&lt;='Plan'!$C$25),SUMIFS('Plan'!$G$32:$G$34,'Plan'!$E$32:$E$34,$B189),"")</x:f>
      </x:c>
      <x:c r="E189" s="40" t="str">
        <x:f>IF(AND($E$4,$B189&lt;='Plan'!$C$25),SUMIFS('Plan'!$H$32:$H$34,'Plan'!$E$32:$E$34,$B189),"")</x:f>
      </x:c>
      <x:c r="F189" s="40" t="str">
        <x:f>IF(AND($E$4,$B189&lt;='Plan'!$C$25),D189-E189,"")</x:f>
      </x:c>
      <x:c r="G189" s="40" t="str">
        <x:f>IF(AND($E$4,$B189&lt;='Plan'!$C$25),I188,"")</x:f>
      </x:c>
      <x:c r="H189" s="40" t="str">
        <x:f>IF(AND($E$4,$B189&lt;='Plan'!$C$25),IF('Plan'!$C$26="Receipts first",G189+F189,G189-C189),"")</x:f>
      </x:c>
      <x:c r="I189" s="40" t="str">
        <x:f>IF(AND($E$4,$B189&lt;='Plan'!$C$25),G189+F189-C189,"")</x:f>
      </x:c>
      <x:c r="J189" s="40" t="str">
        <x:f>IF(AND($E$4,$B189&lt;='Plan'!$C$25),MAX(0,-MIN(G189,H189,I189)),"")</x:f>
      </x:c>
      <x:c r="K189" s="40" t="str">
        <x:f>IF(AND($E$4,$B189&lt;='Plan'!$C$25),MAX(0,-I189),"")</x:f>
      </x:c>
      <x:c r="L189" s="40" t="str">
        <x:f>IF(AND($E$4,$B189&lt;='Plan'!$C$25),IF($B189&lt;'Plan'!$C$25,K189,0),"")</x:f>
      </x:c>
      <x:c r="M189" s="40" t="str">
        <x:f>IF(AND($E$4,$B189&lt;='Plan'!$C$25),IF($E$18="Funded",IF($B189='Plan'!$C$25,$E$16,I189+K189),"n.a."),"")</x:f>
      </x:c>
    </x:row>
    <x:row r="190" ht="22" customHeight="1">
      <x:c r="B190" s="39" t="n">
        <x:v>164</x:v>
      </x:c>
      <x:c r="C190" s="40" t="str">
        <x:f>IF(AND($E$4,$B190&lt;='Plan'!$C$25),SUMIFS('Plan'!$F$32:$F$34,'Plan'!$C$32:$C$34,$B190),"")</x:f>
      </x:c>
      <x:c r="D190" s="40" t="str">
        <x:f>IF(AND($E$4,$B190&lt;='Plan'!$C$25),SUMIFS('Plan'!$G$32:$G$34,'Plan'!$E$32:$E$34,$B190),"")</x:f>
      </x:c>
      <x:c r="E190" s="40" t="str">
        <x:f>IF(AND($E$4,$B190&lt;='Plan'!$C$25),SUMIFS('Plan'!$H$32:$H$34,'Plan'!$E$32:$E$34,$B190),"")</x:f>
      </x:c>
      <x:c r="F190" s="40" t="str">
        <x:f>IF(AND($E$4,$B190&lt;='Plan'!$C$25),D190-E190,"")</x:f>
      </x:c>
      <x:c r="G190" s="40" t="str">
        <x:f>IF(AND($E$4,$B190&lt;='Plan'!$C$25),I189,"")</x:f>
      </x:c>
      <x:c r="H190" s="40" t="str">
        <x:f>IF(AND($E$4,$B190&lt;='Plan'!$C$25),IF('Plan'!$C$26="Receipts first",G190+F190,G190-C190),"")</x:f>
      </x:c>
      <x:c r="I190" s="40" t="str">
        <x:f>IF(AND($E$4,$B190&lt;='Plan'!$C$25),G190+F190-C190,"")</x:f>
      </x:c>
      <x:c r="J190" s="40" t="str">
        <x:f>IF(AND($E$4,$B190&lt;='Plan'!$C$25),MAX(0,-MIN(G190,H190,I190)),"")</x:f>
      </x:c>
      <x:c r="K190" s="40" t="str">
        <x:f>IF(AND($E$4,$B190&lt;='Plan'!$C$25),MAX(0,-I190),"")</x:f>
      </x:c>
      <x:c r="L190" s="40" t="str">
        <x:f>IF(AND($E$4,$B190&lt;='Plan'!$C$25),IF($B190&lt;'Plan'!$C$25,K190,0),"")</x:f>
      </x:c>
      <x:c r="M190" s="40" t="str">
        <x:f>IF(AND($E$4,$B190&lt;='Plan'!$C$25),IF($E$18="Funded",IF($B190='Plan'!$C$25,$E$16,I190+K190),"n.a."),"")</x:f>
      </x:c>
    </x:row>
    <x:row r="191" ht="22" customHeight="1">
      <x:c r="B191" s="39" t="n">
        <x:v>165</x:v>
      </x:c>
      <x:c r="C191" s="40" t="str">
        <x:f>IF(AND($E$4,$B191&lt;='Plan'!$C$25),SUMIFS('Plan'!$F$32:$F$34,'Plan'!$C$32:$C$34,$B191),"")</x:f>
      </x:c>
      <x:c r="D191" s="40" t="str">
        <x:f>IF(AND($E$4,$B191&lt;='Plan'!$C$25),SUMIFS('Plan'!$G$32:$G$34,'Plan'!$E$32:$E$34,$B191),"")</x:f>
      </x:c>
      <x:c r="E191" s="40" t="str">
        <x:f>IF(AND($E$4,$B191&lt;='Plan'!$C$25),SUMIFS('Plan'!$H$32:$H$34,'Plan'!$E$32:$E$34,$B191),"")</x:f>
      </x:c>
      <x:c r="F191" s="40" t="str">
        <x:f>IF(AND($E$4,$B191&lt;='Plan'!$C$25),D191-E191,"")</x:f>
      </x:c>
      <x:c r="G191" s="40" t="str">
        <x:f>IF(AND($E$4,$B191&lt;='Plan'!$C$25),I190,"")</x:f>
      </x:c>
      <x:c r="H191" s="40" t="str">
        <x:f>IF(AND($E$4,$B191&lt;='Plan'!$C$25),IF('Plan'!$C$26="Receipts first",G191+F191,G191-C191),"")</x:f>
      </x:c>
      <x:c r="I191" s="40" t="str">
        <x:f>IF(AND($E$4,$B191&lt;='Plan'!$C$25),G191+F191-C191,"")</x:f>
      </x:c>
      <x:c r="J191" s="40" t="str">
        <x:f>IF(AND($E$4,$B191&lt;='Plan'!$C$25),MAX(0,-MIN(G191,H191,I191)),"")</x:f>
      </x:c>
      <x:c r="K191" s="40" t="str">
        <x:f>IF(AND($E$4,$B191&lt;='Plan'!$C$25),MAX(0,-I191),"")</x:f>
      </x:c>
      <x:c r="L191" s="40" t="str">
        <x:f>IF(AND($E$4,$B191&lt;='Plan'!$C$25),IF($B191&lt;'Plan'!$C$25,K191,0),"")</x:f>
      </x:c>
      <x:c r="M191" s="40" t="str">
        <x:f>IF(AND($E$4,$B191&lt;='Plan'!$C$25),IF($E$18="Funded",IF($B191='Plan'!$C$25,$E$16,I191+K191),"n.a."),"")</x:f>
      </x:c>
    </x:row>
    <x:row r="192" ht="22" customHeight="1">
      <x:c r="B192" s="39" t="n">
        <x:v>166</x:v>
      </x:c>
      <x:c r="C192" s="40" t="str">
        <x:f>IF(AND($E$4,$B192&lt;='Plan'!$C$25),SUMIFS('Plan'!$F$32:$F$34,'Plan'!$C$32:$C$34,$B192),"")</x:f>
      </x:c>
      <x:c r="D192" s="40" t="str">
        <x:f>IF(AND($E$4,$B192&lt;='Plan'!$C$25),SUMIFS('Plan'!$G$32:$G$34,'Plan'!$E$32:$E$34,$B192),"")</x:f>
      </x:c>
      <x:c r="E192" s="40" t="str">
        <x:f>IF(AND($E$4,$B192&lt;='Plan'!$C$25),SUMIFS('Plan'!$H$32:$H$34,'Plan'!$E$32:$E$34,$B192),"")</x:f>
      </x:c>
      <x:c r="F192" s="40" t="str">
        <x:f>IF(AND($E$4,$B192&lt;='Plan'!$C$25),D192-E192,"")</x:f>
      </x:c>
      <x:c r="G192" s="40" t="str">
        <x:f>IF(AND($E$4,$B192&lt;='Plan'!$C$25),I191,"")</x:f>
      </x:c>
      <x:c r="H192" s="40" t="str">
        <x:f>IF(AND($E$4,$B192&lt;='Plan'!$C$25),IF('Plan'!$C$26="Receipts first",G192+F192,G192-C192),"")</x:f>
      </x:c>
      <x:c r="I192" s="40" t="str">
        <x:f>IF(AND($E$4,$B192&lt;='Plan'!$C$25),G192+F192-C192,"")</x:f>
      </x:c>
      <x:c r="J192" s="40" t="str">
        <x:f>IF(AND($E$4,$B192&lt;='Plan'!$C$25),MAX(0,-MIN(G192,H192,I192)),"")</x:f>
      </x:c>
      <x:c r="K192" s="40" t="str">
        <x:f>IF(AND($E$4,$B192&lt;='Plan'!$C$25),MAX(0,-I192),"")</x:f>
      </x:c>
      <x:c r="L192" s="40" t="str">
        <x:f>IF(AND($E$4,$B192&lt;='Plan'!$C$25),IF($B192&lt;'Plan'!$C$25,K192,0),"")</x:f>
      </x:c>
      <x:c r="M192" s="40" t="str">
        <x:f>IF(AND($E$4,$B192&lt;='Plan'!$C$25),IF($E$18="Funded",IF($B192='Plan'!$C$25,$E$16,I192+K192),"n.a."),"")</x:f>
      </x:c>
    </x:row>
    <x:row r="193" ht="22" customHeight="1">
      <x:c r="B193" s="39" t="n">
        <x:v>167</x:v>
      </x:c>
      <x:c r="C193" s="40" t="str">
        <x:f>IF(AND($E$4,$B193&lt;='Plan'!$C$25),SUMIFS('Plan'!$F$32:$F$34,'Plan'!$C$32:$C$34,$B193),"")</x:f>
      </x:c>
      <x:c r="D193" s="40" t="str">
        <x:f>IF(AND($E$4,$B193&lt;='Plan'!$C$25),SUMIFS('Plan'!$G$32:$G$34,'Plan'!$E$32:$E$34,$B193),"")</x:f>
      </x:c>
      <x:c r="E193" s="40" t="str">
        <x:f>IF(AND($E$4,$B193&lt;='Plan'!$C$25),SUMIFS('Plan'!$H$32:$H$34,'Plan'!$E$32:$E$34,$B193),"")</x:f>
      </x:c>
      <x:c r="F193" s="40" t="str">
        <x:f>IF(AND($E$4,$B193&lt;='Plan'!$C$25),D193-E193,"")</x:f>
      </x:c>
      <x:c r="G193" s="40" t="str">
        <x:f>IF(AND($E$4,$B193&lt;='Plan'!$C$25),I192,"")</x:f>
      </x:c>
      <x:c r="H193" s="40" t="str">
        <x:f>IF(AND($E$4,$B193&lt;='Plan'!$C$25),IF('Plan'!$C$26="Receipts first",G193+F193,G193-C193),"")</x:f>
      </x:c>
      <x:c r="I193" s="40" t="str">
        <x:f>IF(AND($E$4,$B193&lt;='Plan'!$C$25),G193+F193-C193,"")</x:f>
      </x:c>
      <x:c r="J193" s="40" t="str">
        <x:f>IF(AND($E$4,$B193&lt;='Plan'!$C$25),MAX(0,-MIN(G193,H193,I193)),"")</x:f>
      </x:c>
      <x:c r="K193" s="40" t="str">
        <x:f>IF(AND($E$4,$B193&lt;='Plan'!$C$25),MAX(0,-I193),"")</x:f>
      </x:c>
      <x:c r="L193" s="40" t="str">
        <x:f>IF(AND($E$4,$B193&lt;='Plan'!$C$25),IF($B193&lt;'Plan'!$C$25,K193,0),"")</x:f>
      </x:c>
      <x:c r="M193" s="40" t="str">
        <x:f>IF(AND($E$4,$B193&lt;='Plan'!$C$25),IF($E$18="Funded",IF($B193='Plan'!$C$25,$E$16,I193+K193),"n.a."),"")</x:f>
      </x:c>
    </x:row>
    <x:row r="194" ht="22" customHeight="1">
      <x:c r="B194" s="39" t="n">
        <x:v>168</x:v>
      </x:c>
      <x:c r="C194" s="40" t="str">
        <x:f>IF(AND($E$4,$B194&lt;='Plan'!$C$25),SUMIFS('Plan'!$F$32:$F$34,'Plan'!$C$32:$C$34,$B194),"")</x:f>
      </x:c>
      <x:c r="D194" s="40" t="str">
        <x:f>IF(AND($E$4,$B194&lt;='Plan'!$C$25),SUMIFS('Plan'!$G$32:$G$34,'Plan'!$E$32:$E$34,$B194),"")</x:f>
      </x:c>
      <x:c r="E194" s="40" t="str">
        <x:f>IF(AND($E$4,$B194&lt;='Plan'!$C$25),SUMIFS('Plan'!$H$32:$H$34,'Plan'!$E$32:$E$34,$B194),"")</x:f>
      </x:c>
      <x:c r="F194" s="40" t="str">
        <x:f>IF(AND($E$4,$B194&lt;='Plan'!$C$25),D194-E194,"")</x:f>
      </x:c>
      <x:c r="G194" s="40" t="str">
        <x:f>IF(AND($E$4,$B194&lt;='Plan'!$C$25),I193,"")</x:f>
      </x:c>
      <x:c r="H194" s="40" t="str">
        <x:f>IF(AND($E$4,$B194&lt;='Plan'!$C$25),IF('Plan'!$C$26="Receipts first",G194+F194,G194-C194),"")</x:f>
      </x:c>
      <x:c r="I194" s="40" t="str">
        <x:f>IF(AND($E$4,$B194&lt;='Plan'!$C$25),G194+F194-C194,"")</x:f>
      </x:c>
      <x:c r="J194" s="40" t="str">
        <x:f>IF(AND($E$4,$B194&lt;='Plan'!$C$25),MAX(0,-MIN(G194,H194,I194)),"")</x:f>
      </x:c>
      <x:c r="K194" s="40" t="str">
        <x:f>IF(AND($E$4,$B194&lt;='Plan'!$C$25),MAX(0,-I194),"")</x:f>
      </x:c>
      <x:c r="L194" s="40" t="str">
        <x:f>IF(AND($E$4,$B194&lt;='Plan'!$C$25),IF($B194&lt;'Plan'!$C$25,K194,0),"")</x:f>
      </x:c>
      <x:c r="M194" s="40" t="str">
        <x:f>IF(AND($E$4,$B194&lt;='Plan'!$C$25),IF($E$18="Funded",IF($B194='Plan'!$C$25,$E$16,I194+K194),"n.a."),"")</x:f>
      </x:c>
    </x:row>
    <x:row r="195" ht="22" customHeight="1">
      <x:c r="B195" s="39" t="n">
        <x:v>169</x:v>
      </x:c>
      <x:c r="C195" s="40" t="str">
        <x:f>IF(AND($E$4,$B195&lt;='Plan'!$C$25),SUMIFS('Plan'!$F$32:$F$34,'Plan'!$C$32:$C$34,$B195),"")</x:f>
      </x:c>
      <x:c r="D195" s="40" t="str">
        <x:f>IF(AND($E$4,$B195&lt;='Plan'!$C$25),SUMIFS('Plan'!$G$32:$G$34,'Plan'!$E$32:$E$34,$B195),"")</x:f>
      </x:c>
      <x:c r="E195" s="40" t="str">
        <x:f>IF(AND($E$4,$B195&lt;='Plan'!$C$25),SUMIFS('Plan'!$H$32:$H$34,'Plan'!$E$32:$E$34,$B195),"")</x:f>
      </x:c>
      <x:c r="F195" s="40" t="str">
        <x:f>IF(AND($E$4,$B195&lt;='Plan'!$C$25),D195-E195,"")</x:f>
      </x:c>
      <x:c r="G195" s="40" t="str">
        <x:f>IF(AND($E$4,$B195&lt;='Plan'!$C$25),I194,"")</x:f>
      </x:c>
      <x:c r="H195" s="40" t="str">
        <x:f>IF(AND($E$4,$B195&lt;='Plan'!$C$25),IF('Plan'!$C$26="Receipts first",G195+F195,G195-C195),"")</x:f>
      </x:c>
      <x:c r="I195" s="40" t="str">
        <x:f>IF(AND($E$4,$B195&lt;='Plan'!$C$25),G195+F195-C195,"")</x:f>
      </x:c>
      <x:c r="J195" s="40" t="str">
        <x:f>IF(AND($E$4,$B195&lt;='Plan'!$C$25),MAX(0,-MIN(G195,H195,I195)),"")</x:f>
      </x:c>
      <x:c r="K195" s="40" t="str">
        <x:f>IF(AND($E$4,$B195&lt;='Plan'!$C$25),MAX(0,-I195),"")</x:f>
      </x:c>
      <x:c r="L195" s="40" t="str">
        <x:f>IF(AND($E$4,$B195&lt;='Plan'!$C$25),IF($B195&lt;'Plan'!$C$25,K195,0),"")</x:f>
      </x:c>
      <x:c r="M195" s="40" t="str">
        <x:f>IF(AND($E$4,$B195&lt;='Plan'!$C$25),IF($E$18="Funded",IF($B195='Plan'!$C$25,$E$16,I195+K195),"n.a."),"")</x:f>
      </x:c>
    </x:row>
    <x:row r="196" ht="22" customHeight="1">
      <x:c r="B196" s="39" t="n">
        <x:v>170</x:v>
      </x:c>
      <x:c r="C196" s="40" t="str">
        <x:f>IF(AND($E$4,$B196&lt;='Plan'!$C$25),SUMIFS('Plan'!$F$32:$F$34,'Plan'!$C$32:$C$34,$B196),"")</x:f>
      </x:c>
      <x:c r="D196" s="40" t="str">
        <x:f>IF(AND($E$4,$B196&lt;='Plan'!$C$25),SUMIFS('Plan'!$G$32:$G$34,'Plan'!$E$32:$E$34,$B196),"")</x:f>
      </x:c>
      <x:c r="E196" s="40" t="str">
        <x:f>IF(AND($E$4,$B196&lt;='Plan'!$C$25),SUMIFS('Plan'!$H$32:$H$34,'Plan'!$E$32:$E$34,$B196),"")</x:f>
      </x:c>
      <x:c r="F196" s="40" t="str">
        <x:f>IF(AND($E$4,$B196&lt;='Plan'!$C$25),D196-E196,"")</x:f>
      </x:c>
      <x:c r="G196" s="40" t="str">
        <x:f>IF(AND($E$4,$B196&lt;='Plan'!$C$25),I195,"")</x:f>
      </x:c>
      <x:c r="H196" s="40" t="str">
        <x:f>IF(AND($E$4,$B196&lt;='Plan'!$C$25),IF('Plan'!$C$26="Receipts first",G196+F196,G196-C196),"")</x:f>
      </x:c>
      <x:c r="I196" s="40" t="str">
        <x:f>IF(AND($E$4,$B196&lt;='Plan'!$C$25),G196+F196-C196,"")</x:f>
      </x:c>
      <x:c r="J196" s="40" t="str">
        <x:f>IF(AND($E$4,$B196&lt;='Plan'!$C$25),MAX(0,-MIN(G196,H196,I196)),"")</x:f>
      </x:c>
      <x:c r="K196" s="40" t="str">
        <x:f>IF(AND($E$4,$B196&lt;='Plan'!$C$25),MAX(0,-I196),"")</x:f>
      </x:c>
      <x:c r="L196" s="40" t="str">
        <x:f>IF(AND($E$4,$B196&lt;='Plan'!$C$25),IF($B196&lt;'Plan'!$C$25,K196,0),"")</x:f>
      </x:c>
      <x:c r="M196" s="40" t="str">
        <x:f>IF(AND($E$4,$B196&lt;='Plan'!$C$25),IF($E$18="Funded",IF($B196='Plan'!$C$25,$E$16,I196+K196),"n.a."),"")</x:f>
      </x:c>
    </x:row>
    <x:row r="197" ht="22" customHeight="1">
      <x:c r="B197" s="39" t="n">
        <x:v>171</x:v>
      </x:c>
      <x:c r="C197" s="40" t="str">
        <x:f>IF(AND($E$4,$B197&lt;='Plan'!$C$25),SUMIFS('Plan'!$F$32:$F$34,'Plan'!$C$32:$C$34,$B197),"")</x:f>
      </x:c>
      <x:c r="D197" s="40" t="str">
        <x:f>IF(AND($E$4,$B197&lt;='Plan'!$C$25),SUMIFS('Plan'!$G$32:$G$34,'Plan'!$E$32:$E$34,$B197),"")</x:f>
      </x:c>
      <x:c r="E197" s="40" t="str">
        <x:f>IF(AND($E$4,$B197&lt;='Plan'!$C$25),SUMIFS('Plan'!$H$32:$H$34,'Plan'!$E$32:$E$34,$B197),"")</x:f>
      </x:c>
      <x:c r="F197" s="40" t="str">
        <x:f>IF(AND($E$4,$B197&lt;='Plan'!$C$25),D197-E197,"")</x:f>
      </x:c>
      <x:c r="G197" s="40" t="str">
        <x:f>IF(AND($E$4,$B197&lt;='Plan'!$C$25),I196,"")</x:f>
      </x:c>
      <x:c r="H197" s="40" t="str">
        <x:f>IF(AND($E$4,$B197&lt;='Plan'!$C$25),IF('Plan'!$C$26="Receipts first",G197+F197,G197-C197),"")</x:f>
      </x:c>
      <x:c r="I197" s="40" t="str">
        <x:f>IF(AND($E$4,$B197&lt;='Plan'!$C$25),G197+F197-C197,"")</x:f>
      </x:c>
      <x:c r="J197" s="40" t="str">
        <x:f>IF(AND($E$4,$B197&lt;='Plan'!$C$25),MAX(0,-MIN(G197,H197,I197)),"")</x:f>
      </x:c>
      <x:c r="K197" s="40" t="str">
        <x:f>IF(AND($E$4,$B197&lt;='Plan'!$C$25),MAX(0,-I197),"")</x:f>
      </x:c>
      <x:c r="L197" s="40" t="str">
        <x:f>IF(AND($E$4,$B197&lt;='Plan'!$C$25),IF($B197&lt;'Plan'!$C$25,K197,0),"")</x:f>
      </x:c>
      <x:c r="M197" s="40" t="str">
        <x:f>IF(AND($E$4,$B197&lt;='Plan'!$C$25),IF($E$18="Funded",IF($B197='Plan'!$C$25,$E$16,I197+K197),"n.a."),"")</x:f>
      </x:c>
    </x:row>
    <x:row r="198" ht="22" customHeight="1">
      <x:c r="B198" s="39" t="n">
        <x:v>172</x:v>
      </x:c>
      <x:c r="C198" s="40" t="str">
        <x:f>IF(AND($E$4,$B198&lt;='Plan'!$C$25),SUMIFS('Plan'!$F$32:$F$34,'Plan'!$C$32:$C$34,$B198),"")</x:f>
      </x:c>
      <x:c r="D198" s="40" t="str">
        <x:f>IF(AND($E$4,$B198&lt;='Plan'!$C$25),SUMIFS('Plan'!$G$32:$G$34,'Plan'!$E$32:$E$34,$B198),"")</x:f>
      </x:c>
      <x:c r="E198" s="40" t="str">
        <x:f>IF(AND($E$4,$B198&lt;='Plan'!$C$25),SUMIFS('Plan'!$H$32:$H$34,'Plan'!$E$32:$E$34,$B198),"")</x:f>
      </x:c>
      <x:c r="F198" s="40" t="str">
        <x:f>IF(AND($E$4,$B198&lt;='Plan'!$C$25),D198-E198,"")</x:f>
      </x:c>
      <x:c r="G198" s="40" t="str">
        <x:f>IF(AND($E$4,$B198&lt;='Plan'!$C$25),I197,"")</x:f>
      </x:c>
      <x:c r="H198" s="40" t="str">
        <x:f>IF(AND($E$4,$B198&lt;='Plan'!$C$25),IF('Plan'!$C$26="Receipts first",G198+F198,G198-C198),"")</x:f>
      </x:c>
      <x:c r="I198" s="40" t="str">
        <x:f>IF(AND($E$4,$B198&lt;='Plan'!$C$25),G198+F198-C198,"")</x:f>
      </x:c>
      <x:c r="J198" s="40" t="str">
        <x:f>IF(AND($E$4,$B198&lt;='Plan'!$C$25),MAX(0,-MIN(G198,H198,I198)),"")</x:f>
      </x:c>
      <x:c r="K198" s="40" t="str">
        <x:f>IF(AND($E$4,$B198&lt;='Plan'!$C$25),MAX(0,-I198),"")</x:f>
      </x:c>
      <x:c r="L198" s="40" t="str">
        <x:f>IF(AND($E$4,$B198&lt;='Plan'!$C$25),IF($B198&lt;'Plan'!$C$25,K198,0),"")</x:f>
      </x:c>
      <x:c r="M198" s="40" t="str">
        <x:f>IF(AND($E$4,$B198&lt;='Plan'!$C$25),IF($E$18="Funded",IF($B198='Plan'!$C$25,$E$16,I198+K198),"n.a."),"")</x:f>
      </x:c>
    </x:row>
    <x:row r="199" ht="22" customHeight="1">
      <x:c r="B199" s="39" t="n">
        <x:v>173</x:v>
      </x:c>
      <x:c r="C199" s="40" t="str">
        <x:f>IF(AND($E$4,$B199&lt;='Plan'!$C$25),SUMIFS('Plan'!$F$32:$F$34,'Plan'!$C$32:$C$34,$B199),"")</x:f>
      </x:c>
      <x:c r="D199" s="40" t="str">
        <x:f>IF(AND($E$4,$B199&lt;='Plan'!$C$25),SUMIFS('Plan'!$G$32:$G$34,'Plan'!$E$32:$E$34,$B199),"")</x:f>
      </x:c>
      <x:c r="E199" s="40" t="str">
        <x:f>IF(AND($E$4,$B199&lt;='Plan'!$C$25),SUMIFS('Plan'!$H$32:$H$34,'Plan'!$E$32:$E$34,$B199),"")</x:f>
      </x:c>
      <x:c r="F199" s="40" t="str">
        <x:f>IF(AND($E$4,$B199&lt;='Plan'!$C$25),D199-E199,"")</x:f>
      </x:c>
      <x:c r="G199" s="40" t="str">
        <x:f>IF(AND($E$4,$B199&lt;='Plan'!$C$25),I198,"")</x:f>
      </x:c>
      <x:c r="H199" s="40" t="str">
        <x:f>IF(AND($E$4,$B199&lt;='Plan'!$C$25),IF('Plan'!$C$26="Receipts first",G199+F199,G199-C199),"")</x:f>
      </x:c>
      <x:c r="I199" s="40" t="str">
        <x:f>IF(AND($E$4,$B199&lt;='Plan'!$C$25),G199+F199-C199,"")</x:f>
      </x:c>
      <x:c r="J199" s="40" t="str">
        <x:f>IF(AND($E$4,$B199&lt;='Plan'!$C$25),MAX(0,-MIN(G199,H199,I199)),"")</x:f>
      </x:c>
      <x:c r="K199" s="40" t="str">
        <x:f>IF(AND($E$4,$B199&lt;='Plan'!$C$25),MAX(0,-I199),"")</x:f>
      </x:c>
      <x:c r="L199" s="40" t="str">
        <x:f>IF(AND($E$4,$B199&lt;='Plan'!$C$25),IF($B199&lt;'Plan'!$C$25,K199,0),"")</x:f>
      </x:c>
      <x:c r="M199" s="40" t="str">
        <x:f>IF(AND($E$4,$B199&lt;='Plan'!$C$25),IF($E$18="Funded",IF($B199='Plan'!$C$25,$E$16,I199+K199),"n.a."),"")</x:f>
      </x:c>
    </x:row>
    <x:row r="200" ht="22" customHeight="1">
      <x:c r="B200" s="39" t="n">
        <x:v>174</x:v>
      </x:c>
      <x:c r="C200" s="40" t="str">
        <x:f>IF(AND($E$4,$B200&lt;='Plan'!$C$25),SUMIFS('Plan'!$F$32:$F$34,'Plan'!$C$32:$C$34,$B200),"")</x:f>
      </x:c>
      <x:c r="D200" s="40" t="str">
        <x:f>IF(AND($E$4,$B200&lt;='Plan'!$C$25),SUMIFS('Plan'!$G$32:$G$34,'Plan'!$E$32:$E$34,$B200),"")</x:f>
      </x:c>
      <x:c r="E200" s="40" t="str">
        <x:f>IF(AND($E$4,$B200&lt;='Plan'!$C$25),SUMIFS('Plan'!$H$32:$H$34,'Plan'!$E$32:$E$34,$B200),"")</x:f>
      </x:c>
      <x:c r="F200" s="40" t="str">
        <x:f>IF(AND($E$4,$B200&lt;='Plan'!$C$25),D200-E200,"")</x:f>
      </x:c>
      <x:c r="G200" s="40" t="str">
        <x:f>IF(AND($E$4,$B200&lt;='Plan'!$C$25),I199,"")</x:f>
      </x:c>
      <x:c r="H200" s="40" t="str">
        <x:f>IF(AND($E$4,$B200&lt;='Plan'!$C$25),IF('Plan'!$C$26="Receipts first",G200+F200,G200-C200),"")</x:f>
      </x:c>
      <x:c r="I200" s="40" t="str">
        <x:f>IF(AND($E$4,$B200&lt;='Plan'!$C$25),G200+F200-C200,"")</x:f>
      </x:c>
      <x:c r="J200" s="40" t="str">
        <x:f>IF(AND($E$4,$B200&lt;='Plan'!$C$25),MAX(0,-MIN(G200,H200,I200)),"")</x:f>
      </x:c>
      <x:c r="K200" s="40" t="str">
        <x:f>IF(AND($E$4,$B200&lt;='Plan'!$C$25),MAX(0,-I200),"")</x:f>
      </x:c>
      <x:c r="L200" s="40" t="str">
        <x:f>IF(AND($E$4,$B200&lt;='Plan'!$C$25),IF($B200&lt;'Plan'!$C$25,K200,0),"")</x:f>
      </x:c>
      <x:c r="M200" s="40" t="str">
        <x:f>IF(AND($E$4,$B200&lt;='Plan'!$C$25),IF($E$18="Funded",IF($B200='Plan'!$C$25,$E$16,I200+K200),"n.a."),"")</x:f>
      </x:c>
    </x:row>
    <x:row r="201" ht="22" customHeight="1">
      <x:c r="B201" s="39" t="n">
        <x:v>175</x:v>
      </x:c>
      <x:c r="C201" s="40" t="str">
        <x:f>IF(AND($E$4,$B201&lt;='Plan'!$C$25),SUMIFS('Plan'!$F$32:$F$34,'Plan'!$C$32:$C$34,$B201),"")</x:f>
      </x:c>
      <x:c r="D201" s="40" t="str">
        <x:f>IF(AND($E$4,$B201&lt;='Plan'!$C$25),SUMIFS('Plan'!$G$32:$G$34,'Plan'!$E$32:$E$34,$B201),"")</x:f>
      </x:c>
      <x:c r="E201" s="40" t="str">
        <x:f>IF(AND($E$4,$B201&lt;='Plan'!$C$25),SUMIFS('Plan'!$H$32:$H$34,'Plan'!$E$32:$E$34,$B201),"")</x:f>
      </x:c>
      <x:c r="F201" s="40" t="str">
        <x:f>IF(AND($E$4,$B201&lt;='Plan'!$C$25),D201-E201,"")</x:f>
      </x:c>
      <x:c r="G201" s="40" t="str">
        <x:f>IF(AND($E$4,$B201&lt;='Plan'!$C$25),I200,"")</x:f>
      </x:c>
      <x:c r="H201" s="40" t="str">
        <x:f>IF(AND($E$4,$B201&lt;='Plan'!$C$25),IF('Plan'!$C$26="Receipts first",G201+F201,G201-C201),"")</x:f>
      </x:c>
      <x:c r="I201" s="40" t="str">
        <x:f>IF(AND($E$4,$B201&lt;='Plan'!$C$25),G201+F201-C201,"")</x:f>
      </x:c>
      <x:c r="J201" s="40" t="str">
        <x:f>IF(AND($E$4,$B201&lt;='Plan'!$C$25),MAX(0,-MIN(G201,H201,I201)),"")</x:f>
      </x:c>
      <x:c r="K201" s="40" t="str">
        <x:f>IF(AND($E$4,$B201&lt;='Plan'!$C$25),MAX(0,-I201),"")</x:f>
      </x:c>
      <x:c r="L201" s="40" t="str">
        <x:f>IF(AND($E$4,$B201&lt;='Plan'!$C$25),IF($B201&lt;'Plan'!$C$25,K201,0),"")</x:f>
      </x:c>
      <x:c r="M201" s="40" t="str">
        <x:f>IF(AND($E$4,$B201&lt;='Plan'!$C$25),IF($E$18="Funded",IF($B201='Plan'!$C$25,$E$16,I201+K201),"n.a."),"")</x:f>
      </x:c>
    </x:row>
    <x:row r="202" ht="22" customHeight="1">
      <x:c r="B202" s="39" t="n">
        <x:v>176</x:v>
      </x:c>
      <x:c r="C202" s="40" t="str">
        <x:f>IF(AND($E$4,$B202&lt;='Plan'!$C$25),SUMIFS('Plan'!$F$32:$F$34,'Plan'!$C$32:$C$34,$B202),"")</x:f>
      </x:c>
      <x:c r="D202" s="40" t="str">
        <x:f>IF(AND($E$4,$B202&lt;='Plan'!$C$25),SUMIFS('Plan'!$G$32:$G$34,'Plan'!$E$32:$E$34,$B202),"")</x:f>
      </x:c>
      <x:c r="E202" s="40" t="str">
        <x:f>IF(AND($E$4,$B202&lt;='Plan'!$C$25),SUMIFS('Plan'!$H$32:$H$34,'Plan'!$E$32:$E$34,$B202),"")</x:f>
      </x:c>
      <x:c r="F202" s="40" t="str">
        <x:f>IF(AND($E$4,$B202&lt;='Plan'!$C$25),D202-E202,"")</x:f>
      </x:c>
      <x:c r="G202" s="40" t="str">
        <x:f>IF(AND($E$4,$B202&lt;='Plan'!$C$25),I201,"")</x:f>
      </x:c>
      <x:c r="H202" s="40" t="str">
        <x:f>IF(AND($E$4,$B202&lt;='Plan'!$C$25),IF('Plan'!$C$26="Receipts first",G202+F202,G202-C202),"")</x:f>
      </x:c>
      <x:c r="I202" s="40" t="str">
        <x:f>IF(AND($E$4,$B202&lt;='Plan'!$C$25),G202+F202-C202,"")</x:f>
      </x:c>
      <x:c r="J202" s="40" t="str">
        <x:f>IF(AND($E$4,$B202&lt;='Plan'!$C$25),MAX(0,-MIN(G202,H202,I202)),"")</x:f>
      </x:c>
      <x:c r="K202" s="40" t="str">
        <x:f>IF(AND($E$4,$B202&lt;='Plan'!$C$25),MAX(0,-I202),"")</x:f>
      </x:c>
      <x:c r="L202" s="40" t="str">
        <x:f>IF(AND($E$4,$B202&lt;='Plan'!$C$25),IF($B202&lt;'Plan'!$C$25,K202,0),"")</x:f>
      </x:c>
      <x:c r="M202" s="40" t="str">
        <x:f>IF(AND($E$4,$B202&lt;='Plan'!$C$25),IF($E$18="Funded",IF($B202='Plan'!$C$25,$E$16,I202+K202),"n.a."),"")</x:f>
      </x:c>
    </x:row>
    <x:row r="203" ht="22" customHeight="1">
      <x:c r="B203" s="39" t="n">
        <x:v>177</x:v>
      </x:c>
      <x:c r="C203" s="40" t="str">
        <x:f>IF(AND($E$4,$B203&lt;='Plan'!$C$25),SUMIFS('Plan'!$F$32:$F$34,'Plan'!$C$32:$C$34,$B203),"")</x:f>
      </x:c>
      <x:c r="D203" s="40" t="str">
        <x:f>IF(AND($E$4,$B203&lt;='Plan'!$C$25),SUMIFS('Plan'!$G$32:$G$34,'Plan'!$E$32:$E$34,$B203),"")</x:f>
      </x:c>
      <x:c r="E203" s="40" t="str">
        <x:f>IF(AND($E$4,$B203&lt;='Plan'!$C$25),SUMIFS('Plan'!$H$32:$H$34,'Plan'!$E$32:$E$34,$B203),"")</x:f>
      </x:c>
      <x:c r="F203" s="40" t="str">
        <x:f>IF(AND($E$4,$B203&lt;='Plan'!$C$25),D203-E203,"")</x:f>
      </x:c>
      <x:c r="G203" s="40" t="str">
        <x:f>IF(AND($E$4,$B203&lt;='Plan'!$C$25),I202,"")</x:f>
      </x:c>
      <x:c r="H203" s="40" t="str">
        <x:f>IF(AND($E$4,$B203&lt;='Plan'!$C$25),IF('Plan'!$C$26="Receipts first",G203+F203,G203-C203),"")</x:f>
      </x:c>
      <x:c r="I203" s="40" t="str">
        <x:f>IF(AND($E$4,$B203&lt;='Plan'!$C$25),G203+F203-C203,"")</x:f>
      </x:c>
      <x:c r="J203" s="40" t="str">
        <x:f>IF(AND($E$4,$B203&lt;='Plan'!$C$25),MAX(0,-MIN(G203,H203,I203)),"")</x:f>
      </x:c>
      <x:c r="K203" s="40" t="str">
        <x:f>IF(AND($E$4,$B203&lt;='Plan'!$C$25),MAX(0,-I203),"")</x:f>
      </x:c>
      <x:c r="L203" s="40" t="str">
        <x:f>IF(AND($E$4,$B203&lt;='Plan'!$C$25),IF($B203&lt;'Plan'!$C$25,K203,0),"")</x:f>
      </x:c>
      <x:c r="M203" s="40" t="str">
        <x:f>IF(AND($E$4,$B203&lt;='Plan'!$C$25),IF($E$18="Funded",IF($B203='Plan'!$C$25,$E$16,I203+K203),"n.a."),"")</x:f>
      </x:c>
    </x:row>
    <x:row r="204" ht="22" customHeight="1">
      <x:c r="B204" s="39" t="n">
        <x:v>178</x:v>
      </x:c>
      <x:c r="C204" s="40" t="str">
        <x:f>IF(AND($E$4,$B204&lt;='Plan'!$C$25),SUMIFS('Plan'!$F$32:$F$34,'Plan'!$C$32:$C$34,$B204),"")</x:f>
      </x:c>
      <x:c r="D204" s="40" t="str">
        <x:f>IF(AND($E$4,$B204&lt;='Plan'!$C$25),SUMIFS('Plan'!$G$32:$G$34,'Plan'!$E$32:$E$34,$B204),"")</x:f>
      </x:c>
      <x:c r="E204" s="40" t="str">
        <x:f>IF(AND($E$4,$B204&lt;='Plan'!$C$25),SUMIFS('Plan'!$H$32:$H$34,'Plan'!$E$32:$E$34,$B204),"")</x:f>
      </x:c>
      <x:c r="F204" s="40" t="str">
        <x:f>IF(AND($E$4,$B204&lt;='Plan'!$C$25),D204-E204,"")</x:f>
      </x:c>
      <x:c r="G204" s="40" t="str">
        <x:f>IF(AND($E$4,$B204&lt;='Plan'!$C$25),I203,"")</x:f>
      </x:c>
      <x:c r="H204" s="40" t="str">
        <x:f>IF(AND($E$4,$B204&lt;='Plan'!$C$25),IF('Plan'!$C$26="Receipts first",G204+F204,G204-C204),"")</x:f>
      </x:c>
      <x:c r="I204" s="40" t="str">
        <x:f>IF(AND($E$4,$B204&lt;='Plan'!$C$25),G204+F204-C204,"")</x:f>
      </x:c>
      <x:c r="J204" s="40" t="str">
        <x:f>IF(AND($E$4,$B204&lt;='Plan'!$C$25),MAX(0,-MIN(G204,H204,I204)),"")</x:f>
      </x:c>
      <x:c r="K204" s="40" t="str">
        <x:f>IF(AND($E$4,$B204&lt;='Plan'!$C$25),MAX(0,-I204),"")</x:f>
      </x:c>
      <x:c r="L204" s="40" t="str">
        <x:f>IF(AND($E$4,$B204&lt;='Plan'!$C$25),IF($B204&lt;'Plan'!$C$25,K204,0),"")</x:f>
      </x:c>
      <x:c r="M204" s="40" t="str">
        <x:f>IF(AND($E$4,$B204&lt;='Plan'!$C$25),IF($E$18="Funded",IF($B204='Plan'!$C$25,$E$16,I204+K204),"n.a."),"")</x:f>
      </x:c>
    </x:row>
    <x:row r="205" ht="22" customHeight="1">
      <x:c r="B205" s="39" t="n">
        <x:v>179</x:v>
      </x:c>
      <x:c r="C205" s="40" t="str">
        <x:f>IF(AND($E$4,$B205&lt;='Plan'!$C$25),SUMIFS('Plan'!$F$32:$F$34,'Plan'!$C$32:$C$34,$B205),"")</x:f>
      </x:c>
      <x:c r="D205" s="40" t="str">
        <x:f>IF(AND($E$4,$B205&lt;='Plan'!$C$25),SUMIFS('Plan'!$G$32:$G$34,'Plan'!$E$32:$E$34,$B205),"")</x:f>
      </x:c>
      <x:c r="E205" s="40" t="str">
        <x:f>IF(AND($E$4,$B205&lt;='Plan'!$C$25),SUMIFS('Plan'!$H$32:$H$34,'Plan'!$E$32:$E$34,$B205),"")</x:f>
      </x:c>
      <x:c r="F205" s="40" t="str">
        <x:f>IF(AND($E$4,$B205&lt;='Plan'!$C$25),D205-E205,"")</x:f>
      </x:c>
      <x:c r="G205" s="40" t="str">
        <x:f>IF(AND($E$4,$B205&lt;='Plan'!$C$25),I204,"")</x:f>
      </x:c>
      <x:c r="H205" s="40" t="str">
        <x:f>IF(AND($E$4,$B205&lt;='Plan'!$C$25),IF('Plan'!$C$26="Receipts first",G205+F205,G205-C205),"")</x:f>
      </x:c>
      <x:c r="I205" s="40" t="str">
        <x:f>IF(AND($E$4,$B205&lt;='Plan'!$C$25),G205+F205-C205,"")</x:f>
      </x:c>
      <x:c r="J205" s="40" t="str">
        <x:f>IF(AND($E$4,$B205&lt;='Plan'!$C$25),MAX(0,-MIN(G205,H205,I205)),"")</x:f>
      </x:c>
      <x:c r="K205" s="40" t="str">
        <x:f>IF(AND($E$4,$B205&lt;='Plan'!$C$25),MAX(0,-I205),"")</x:f>
      </x:c>
      <x:c r="L205" s="40" t="str">
        <x:f>IF(AND($E$4,$B205&lt;='Plan'!$C$25),IF($B205&lt;'Plan'!$C$25,K205,0),"")</x:f>
      </x:c>
      <x:c r="M205" s="40" t="str">
        <x:f>IF(AND($E$4,$B205&lt;='Plan'!$C$25),IF($E$18="Funded",IF($B205='Plan'!$C$25,$E$16,I205+K205),"n.a."),"")</x:f>
      </x:c>
    </x:row>
    <x:row r="206" ht="22" customHeight="1">
      <x:c r="B206" s="39" t="n">
        <x:v>180</x:v>
      </x:c>
      <x:c r="C206" s="40" t="str">
        <x:f>IF(AND($E$4,$B206&lt;='Plan'!$C$25),SUMIFS('Plan'!$F$32:$F$34,'Plan'!$C$32:$C$34,$B206),"")</x:f>
      </x:c>
      <x:c r="D206" s="40" t="str">
        <x:f>IF(AND($E$4,$B206&lt;='Plan'!$C$25),SUMIFS('Plan'!$G$32:$G$34,'Plan'!$E$32:$E$34,$B206),"")</x:f>
      </x:c>
      <x:c r="E206" s="40" t="str">
        <x:f>IF(AND($E$4,$B206&lt;='Plan'!$C$25),SUMIFS('Plan'!$H$32:$H$34,'Plan'!$E$32:$E$34,$B206),"")</x:f>
      </x:c>
      <x:c r="F206" s="40" t="str">
        <x:f>IF(AND($E$4,$B206&lt;='Plan'!$C$25),D206-E206,"")</x:f>
      </x:c>
      <x:c r="G206" s="40" t="str">
        <x:f>IF(AND($E$4,$B206&lt;='Plan'!$C$25),I205,"")</x:f>
      </x:c>
      <x:c r="H206" s="40" t="str">
        <x:f>IF(AND($E$4,$B206&lt;='Plan'!$C$25),IF('Plan'!$C$26="Receipts first",G206+F206,G206-C206),"")</x:f>
      </x:c>
      <x:c r="I206" s="40" t="str">
        <x:f>IF(AND($E$4,$B206&lt;='Plan'!$C$25),G206+F206-C206,"")</x:f>
      </x:c>
      <x:c r="J206" s="40" t="str">
        <x:f>IF(AND($E$4,$B206&lt;='Plan'!$C$25),MAX(0,-MIN(G206,H206,I206)),"")</x:f>
      </x:c>
      <x:c r="K206" s="40" t="str">
        <x:f>IF(AND($E$4,$B206&lt;='Plan'!$C$25),MAX(0,-I206),"")</x:f>
      </x:c>
      <x:c r="L206" s="40" t="str">
        <x:f>IF(AND($E$4,$B206&lt;='Plan'!$C$25),IF($B206&lt;'Plan'!$C$25,K206,0),"")</x:f>
      </x:c>
      <x:c r="M206" s="40" t="str">
        <x:f>IF(AND($E$4,$B206&lt;='Plan'!$C$25),IF($E$18="Funded",IF($B206='Plan'!$C$25,$E$16,I206+K206),"n.a."),"")</x:f>
      </x:c>
    </x:row>
    <x:row r="207" ht="22" customHeight="1">
      <x:c r="B207" s="39" t="n">
        <x:v>181</x:v>
      </x:c>
      <x:c r="C207" s="40" t="str">
        <x:f>IF(AND($E$4,$B207&lt;='Plan'!$C$25),SUMIFS('Plan'!$F$32:$F$34,'Plan'!$C$32:$C$34,$B207),"")</x:f>
      </x:c>
      <x:c r="D207" s="40" t="str">
        <x:f>IF(AND($E$4,$B207&lt;='Plan'!$C$25),SUMIFS('Plan'!$G$32:$G$34,'Plan'!$E$32:$E$34,$B207),"")</x:f>
      </x:c>
      <x:c r="E207" s="40" t="str">
        <x:f>IF(AND($E$4,$B207&lt;='Plan'!$C$25),SUMIFS('Plan'!$H$32:$H$34,'Plan'!$E$32:$E$34,$B207),"")</x:f>
      </x:c>
      <x:c r="F207" s="40" t="str">
        <x:f>IF(AND($E$4,$B207&lt;='Plan'!$C$25),D207-E207,"")</x:f>
      </x:c>
      <x:c r="G207" s="40" t="str">
        <x:f>IF(AND($E$4,$B207&lt;='Plan'!$C$25),I206,"")</x:f>
      </x:c>
      <x:c r="H207" s="40" t="str">
        <x:f>IF(AND($E$4,$B207&lt;='Plan'!$C$25),IF('Plan'!$C$26="Receipts first",G207+F207,G207-C207),"")</x:f>
      </x:c>
      <x:c r="I207" s="40" t="str">
        <x:f>IF(AND($E$4,$B207&lt;='Plan'!$C$25),G207+F207-C207,"")</x:f>
      </x:c>
      <x:c r="J207" s="40" t="str">
        <x:f>IF(AND($E$4,$B207&lt;='Plan'!$C$25),MAX(0,-MIN(G207,H207,I207)),"")</x:f>
      </x:c>
      <x:c r="K207" s="40" t="str">
        <x:f>IF(AND($E$4,$B207&lt;='Plan'!$C$25),MAX(0,-I207),"")</x:f>
      </x:c>
      <x:c r="L207" s="40" t="str">
        <x:f>IF(AND($E$4,$B207&lt;='Plan'!$C$25),IF($B207&lt;'Plan'!$C$25,K207,0),"")</x:f>
      </x:c>
      <x:c r="M207" s="40" t="str">
        <x:f>IF(AND($E$4,$B207&lt;='Plan'!$C$25),IF($E$18="Funded",IF($B207='Plan'!$C$25,$E$16,I207+K207),"n.a."),"")</x:f>
      </x:c>
    </x:row>
    <x:row r="208" ht="22" customHeight="1">
      <x:c r="B208" s="39" t="n">
        <x:v>182</x:v>
      </x:c>
      <x:c r="C208" s="40" t="str">
        <x:f>IF(AND($E$4,$B208&lt;='Plan'!$C$25),SUMIFS('Plan'!$F$32:$F$34,'Plan'!$C$32:$C$34,$B208),"")</x:f>
      </x:c>
      <x:c r="D208" s="40" t="str">
        <x:f>IF(AND($E$4,$B208&lt;='Plan'!$C$25),SUMIFS('Plan'!$G$32:$G$34,'Plan'!$E$32:$E$34,$B208),"")</x:f>
      </x:c>
      <x:c r="E208" s="40" t="str">
        <x:f>IF(AND($E$4,$B208&lt;='Plan'!$C$25),SUMIFS('Plan'!$H$32:$H$34,'Plan'!$E$32:$E$34,$B208),"")</x:f>
      </x:c>
      <x:c r="F208" s="40" t="str">
        <x:f>IF(AND($E$4,$B208&lt;='Plan'!$C$25),D208-E208,"")</x:f>
      </x:c>
      <x:c r="G208" s="40" t="str">
        <x:f>IF(AND($E$4,$B208&lt;='Plan'!$C$25),I207,"")</x:f>
      </x:c>
      <x:c r="H208" s="40" t="str">
        <x:f>IF(AND($E$4,$B208&lt;='Plan'!$C$25),IF('Plan'!$C$26="Receipts first",G208+F208,G208-C208),"")</x:f>
      </x:c>
      <x:c r="I208" s="40" t="str">
        <x:f>IF(AND($E$4,$B208&lt;='Plan'!$C$25),G208+F208-C208,"")</x:f>
      </x:c>
      <x:c r="J208" s="40" t="str">
        <x:f>IF(AND($E$4,$B208&lt;='Plan'!$C$25),MAX(0,-MIN(G208,H208,I208)),"")</x:f>
      </x:c>
      <x:c r="K208" s="40" t="str">
        <x:f>IF(AND($E$4,$B208&lt;='Plan'!$C$25),MAX(0,-I208),"")</x:f>
      </x:c>
      <x:c r="L208" s="40" t="str">
        <x:f>IF(AND($E$4,$B208&lt;='Plan'!$C$25),IF($B208&lt;'Plan'!$C$25,K208,0),"")</x:f>
      </x:c>
      <x:c r="M208" s="40" t="str">
        <x:f>IF(AND($E$4,$B208&lt;='Plan'!$C$25),IF($E$18="Funded",IF($B208='Plan'!$C$25,$E$16,I208+K208),"n.a."),"")</x:f>
      </x:c>
    </x:row>
    <x:row r="209" ht="22" customHeight="1">
      <x:c r="B209" s="39" t="n">
        <x:v>183</x:v>
      </x:c>
      <x:c r="C209" s="40" t="str">
        <x:f>IF(AND($E$4,$B209&lt;='Plan'!$C$25),SUMIFS('Plan'!$F$32:$F$34,'Plan'!$C$32:$C$34,$B209),"")</x:f>
      </x:c>
      <x:c r="D209" s="40" t="str">
        <x:f>IF(AND($E$4,$B209&lt;='Plan'!$C$25),SUMIFS('Plan'!$G$32:$G$34,'Plan'!$E$32:$E$34,$B209),"")</x:f>
      </x:c>
      <x:c r="E209" s="40" t="str">
        <x:f>IF(AND($E$4,$B209&lt;='Plan'!$C$25),SUMIFS('Plan'!$H$32:$H$34,'Plan'!$E$32:$E$34,$B209),"")</x:f>
      </x:c>
      <x:c r="F209" s="40" t="str">
        <x:f>IF(AND($E$4,$B209&lt;='Plan'!$C$25),D209-E209,"")</x:f>
      </x:c>
      <x:c r="G209" s="40" t="str">
        <x:f>IF(AND($E$4,$B209&lt;='Plan'!$C$25),I208,"")</x:f>
      </x:c>
      <x:c r="H209" s="40" t="str">
        <x:f>IF(AND($E$4,$B209&lt;='Plan'!$C$25),IF('Plan'!$C$26="Receipts first",G209+F209,G209-C209),"")</x:f>
      </x:c>
      <x:c r="I209" s="40" t="str">
        <x:f>IF(AND($E$4,$B209&lt;='Plan'!$C$25),G209+F209-C209,"")</x:f>
      </x:c>
      <x:c r="J209" s="40" t="str">
        <x:f>IF(AND($E$4,$B209&lt;='Plan'!$C$25),MAX(0,-MIN(G209,H209,I209)),"")</x:f>
      </x:c>
      <x:c r="K209" s="40" t="str">
        <x:f>IF(AND($E$4,$B209&lt;='Plan'!$C$25),MAX(0,-I209),"")</x:f>
      </x:c>
      <x:c r="L209" s="40" t="str">
        <x:f>IF(AND($E$4,$B209&lt;='Plan'!$C$25),IF($B209&lt;'Plan'!$C$25,K209,0),"")</x:f>
      </x:c>
      <x:c r="M209" s="40" t="str">
        <x:f>IF(AND($E$4,$B209&lt;='Plan'!$C$25),IF($E$18="Funded",IF($B209='Plan'!$C$25,$E$16,I209+K209),"n.a."),"")</x:f>
      </x:c>
    </x:row>
    <x:row r="210" ht="22" customHeight="1">
      <x:c r="B210" s="39" t="n">
        <x:v>184</x:v>
      </x:c>
      <x:c r="C210" s="40" t="str">
        <x:f>IF(AND($E$4,$B210&lt;='Plan'!$C$25),SUMIFS('Plan'!$F$32:$F$34,'Plan'!$C$32:$C$34,$B210),"")</x:f>
      </x:c>
      <x:c r="D210" s="40" t="str">
        <x:f>IF(AND($E$4,$B210&lt;='Plan'!$C$25),SUMIFS('Plan'!$G$32:$G$34,'Plan'!$E$32:$E$34,$B210),"")</x:f>
      </x:c>
      <x:c r="E210" s="40" t="str">
        <x:f>IF(AND($E$4,$B210&lt;='Plan'!$C$25),SUMIFS('Plan'!$H$32:$H$34,'Plan'!$E$32:$E$34,$B210),"")</x:f>
      </x:c>
      <x:c r="F210" s="40" t="str">
        <x:f>IF(AND($E$4,$B210&lt;='Plan'!$C$25),D210-E210,"")</x:f>
      </x:c>
      <x:c r="G210" s="40" t="str">
        <x:f>IF(AND($E$4,$B210&lt;='Plan'!$C$25),I209,"")</x:f>
      </x:c>
      <x:c r="H210" s="40" t="str">
        <x:f>IF(AND($E$4,$B210&lt;='Plan'!$C$25),IF('Plan'!$C$26="Receipts first",G210+F210,G210-C210),"")</x:f>
      </x:c>
      <x:c r="I210" s="40" t="str">
        <x:f>IF(AND($E$4,$B210&lt;='Plan'!$C$25),G210+F210-C210,"")</x:f>
      </x:c>
      <x:c r="J210" s="40" t="str">
        <x:f>IF(AND($E$4,$B210&lt;='Plan'!$C$25),MAX(0,-MIN(G210,H210,I210)),"")</x:f>
      </x:c>
      <x:c r="K210" s="40" t="str">
        <x:f>IF(AND($E$4,$B210&lt;='Plan'!$C$25),MAX(0,-I210),"")</x:f>
      </x:c>
      <x:c r="L210" s="40" t="str">
        <x:f>IF(AND($E$4,$B210&lt;='Plan'!$C$25),IF($B210&lt;'Plan'!$C$25,K210,0),"")</x:f>
      </x:c>
      <x:c r="M210" s="40" t="str">
        <x:f>IF(AND($E$4,$B210&lt;='Plan'!$C$25),IF($E$18="Funded",IF($B210='Plan'!$C$25,$E$16,I210+K210),"n.a."),"")</x:f>
      </x:c>
    </x:row>
    <x:row r="211" ht="22" customHeight="1">
      <x:c r="B211" s="39" t="n">
        <x:v>185</x:v>
      </x:c>
      <x:c r="C211" s="40" t="str">
        <x:f>IF(AND($E$4,$B211&lt;='Plan'!$C$25),SUMIFS('Plan'!$F$32:$F$34,'Plan'!$C$32:$C$34,$B211),"")</x:f>
      </x:c>
      <x:c r="D211" s="40" t="str">
        <x:f>IF(AND($E$4,$B211&lt;='Plan'!$C$25),SUMIFS('Plan'!$G$32:$G$34,'Plan'!$E$32:$E$34,$B211),"")</x:f>
      </x:c>
      <x:c r="E211" s="40" t="str">
        <x:f>IF(AND($E$4,$B211&lt;='Plan'!$C$25),SUMIFS('Plan'!$H$32:$H$34,'Plan'!$E$32:$E$34,$B211),"")</x:f>
      </x:c>
      <x:c r="F211" s="40" t="str">
        <x:f>IF(AND($E$4,$B211&lt;='Plan'!$C$25),D211-E211,"")</x:f>
      </x:c>
      <x:c r="G211" s="40" t="str">
        <x:f>IF(AND($E$4,$B211&lt;='Plan'!$C$25),I210,"")</x:f>
      </x:c>
      <x:c r="H211" s="40" t="str">
        <x:f>IF(AND($E$4,$B211&lt;='Plan'!$C$25),IF('Plan'!$C$26="Receipts first",G211+F211,G211-C211),"")</x:f>
      </x:c>
      <x:c r="I211" s="40" t="str">
        <x:f>IF(AND($E$4,$B211&lt;='Plan'!$C$25),G211+F211-C211,"")</x:f>
      </x:c>
      <x:c r="J211" s="40" t="str">
        <x:f>IF(AND($E$4,$B211&lt;='Plan'!$C$25),MAX(0,-MIN(G211,H211,I211)),"")</x:f>
      </x:c>
      <x:c r="K211" s="40" t="str">
        <x:f>IF(AND($E$4,$B211&lt;='Plan'!$C$25),MAX(0,-I211),"")</x:f>
      </x:c>
      <x:c r="L211" s="40" t="str">
        <x:f>IF(AND($E$4,$B211&lt;='Plan'!$C$25),IF($B211&lt;'Plan'!$C$25,K211,0),"")</x:f>
      </x:c>
      <x:c r="M211" s="40" t="str">
        <x:f>IF(AND($E$4,$B211&lt;='Plan'!$C$25),IF($E$18="Funded",IF($B211='Plan'!$C$25,$E$16,I211+K211),"n.a."),"")</x:f>
      </x:c>
    </x:row>
    <x:row r="212" ht="22" customHeight="1">
      <x:c r="B212" s="39" t="n">
        <x:v>186</x:v>
      </x:c>
      <x:c r="C212" s="40" t="str">
        <x:f>IF(AND($E$4,$B212&lt;='Plan'!$C$25),SUMIFS('Plan'!$F$32:$F$34,'Plan'!$C$32:$C$34,$B212),"")</x:f>
      </x:c>
      <x:c r="D212" s="40" t="str">
        <x:f>IF(AND($E$4,$B212&lt;='Plan'!$C$25),SUMIFS('Plan'!$G$32:$G$34,'Plan'!$E$32:$E$34,$B212),"")</x:f>
      </x:c>
      <x:c r="E212" s="40" t="str">
        <x:f>IF(AND($E$4,$B212&lt;='Plan'!$C$25),SUMIFS('Plan'!$H$32:$H$34,'Plan'!$E$32:$E$34,$B212),"")</x:f>
      </x:c>
      <x:c r="F212" s="40" t="str">
        <x:f>IF(AND($E$4,$B212&lt;='Plan'!$C$25),D212-E212,"")</x:f>
      </x:c>
      <x:c r="G212" s="40" t="str">
        <x:f>IF(AND($E$4,$B212&lt;='Plan'!$C$25),I211,"")</x:f>
      </x:c>
      <x:c r="H212" s="40" t="str">
        <x:f>IF(AND($E$4,$B212&lt;='Plan'!$C$25),IF('Plan'!$C$26="Receipts first",G212+F212,G212-C212),"")</x:f>
      </x:c>
      <x:c r="I212" s="40" t="str">
        <x:f>IF(AND($E$4,$B212&lt;='Plan'!$C$25),G212+F212-C212,"")</x:f>
      </x:c>
      <x:c r="J212" s="40" t="str">
        <x:f>IF(AND($E$4,$B212&lt;='Plan'!$C$25),MAX(0,-MIN(G212,H212,I212)),"")</x:f>
      </x:c>
      <x:c r="K212" s="40" t="str">
        <x:f>IF(AND($E$4,$B212&lt;='Plan'!$C$25),MAX(0,-I212),"")</x:f>
      </x:c>
      <x:c r="L212" s="40" t="str">
        <x:f>IF(AND($E$4,$B212&lt;='Plan'!$C$25),IF($B212&lt;'Plan'!$C$25,K212,0),"")</x:f>
      </x:c>
      <x:c r="M212" s="40" t="str">
        <x:f>IF(AND($E$4,$B212&lt;='Plan'!$C$25),IF($E$18="Funded",IF($B212='Plan'!$C$25,$E$16,I212+K212),"n.a."),"")</x:f>
      </x:c>
    </x:row>
    <x:row r="213" ht="22" customHeight="1">
      <x:c r="B213" s="39" t="n">
        <x:v>187</x:v>
      </x:c>
      <x:c r="C213" s="40" t="str">
        <x:f>IF(AND($E$4,$B213&lt;='Plan'!$C$25),SUMIFS('Plan'!$F$32:$F$34,'Plan'!$C$32:$C$34,$B213),"")</x:f>
      </x:c>
      <x:c r="D213" s="40" t="str">
        <x:f>IF(AND($E$4,$B213&lt;='Plan'!$C$25),SUMIFS('Plan'!$G$32:$G$34,'Plan'!$E$32:$E$34,$B213),"")</x:f>
      </x:c>
      <x:c r="E213" s="40" t="str">
        <x:f>IF(AND($E$4,$B213&lt;='Plan'!$C$25),SUMIFS('Plan'!$H$32:$H$34,'Plan'!$E$32:$E$34,$B213),"")</x:f>
      </x:c>
      <x:c r="F213" s="40" t="str">
        <x:f>IF(AND($E$4,$B213&lt;='Plan'!$C$25),D213-E213,"")</x:f>
      </x:c>
      <x:c r="G213" s="40" t="str">
        <x:f>IF(AND($E$4,$B213&lt;='Plan'!$C$25),I212,"")</x:f>
      </x:c>
      <x:c r="H213" s="40" t="str">
        <x:f>IF(AND($E$4,$B213&lt;='Plan'!$C$25),IF('Plan'!$C$26="Receipts first",G213+F213,G213-C213),"")</x:f>
      </x:c>
      <x:c r="I213" s="40" t="str">
        <x:f>IF(AND($E$4,$B213&lt;='Plan'!$C$25),G213+F213-C213,"")</x:f>
      </x:c>
      <x:c r="J213" s="40" t="str">
        <x:f>IF(AND($E$4,$B213&lt;='Plan'!$C$25),MAX(0,-MIN(G213,H213,I213)),"")</x:f>
      </x:c>
      <x:c r="K213" s="40" t="str">
        <x:f>IF(AND($E$4,$B213&lt;='Plan'!$C$25),MAX(0,-I213),"")</x:f>
      </x:c>
      <x:c r="L213" s="40" t="str">
        <x:f>IF(AND($E$4,$B213&lt;='Plan'!$C$25),IF($B213&lt;'Plan'!$C$25,K213,0),"")</x:f>
      </x:c>
      <x:c r="M213" s="40" t="str">
        <x:f>IF(AND($E$4,$B213&lt;='Plan'!$C$25),IF($E$18="Funded",IF($B213='Plan'!$C$25,$E$16,I213+K213),"n.a."),"")</x:f>
      </x:c>
    </x:row>
    <x:row r="214" ht="22" customHeight="1">
      <x:c r="B214" s="39" t="n">
        <x:v>188</x:v>
      </x:c>
      <x:c r="C214" s="40" t="str">
        <x:f>IF(AND($E$4,$B214&lt;='Plan'!$C$25),SUMIFS('Plan'!$F$32:$F$34,'Plan'!$C$32:$C$34,$B214),"")</x:f>
      </x:c>
      <x:c r="D214" s="40" t="str">
        <x:f>IF(AND($E$4,$B214&lt;='Plan'!$C$25),SUMIFS('Plan'!$G$32:$G$34,'Plan'!$E$32:$E$34,$B214),"")</x:f>
      </x:c>
      <x:c r="E214" s="40" t="str">
        <x:f>IF(AND($E$4,$B214&lt;='Plan'!$C$25),SUMIFS('Plan'!$H$32:$H$34,'Plan'!$E$32:$E$34,$B214),"")</x:f>
      </x:c>
      <x:c r="F214" s="40" t="str">
        <x:f>IF(AND($E$4,$B214&lt;='Plan'!$C$25),D214-E214,"")</x:f>
      </x:c>
      <x:c r="G214" s="40" t="str">
        <x:f>IF(AND($E$4,$B214&lt;='Plan'!$C$25),I213,"")</x:f>
      </x:c>
      <x:c r="H214" s="40" t="str">
        <x:f>IF(AND($E$4,$B214&lt;='Plan'!$C$25),IF('Plan'!$C$26="Receipts first",G214+F214,G214-C214),"")</x:f>
      </x:c>
      <x:c r="I214" s="40" t="str">
        <x:f>IF(AND($E$4,$B214&lt;='Plan'!$C$25),G214+F214-C214,"")</x:f>
      </x:c>
      <x:c r="J214" s="40" t="str">
        <x:f>IF(AND($E$4,$B214&lt;='Plan'!$C$25),MAX(0,-MIN(G214,H214,I214)),"")</x:f>
      </x:c>
      <x:c r="K214" s="40" t="str">
        <x:f>IF(AND($E$4,$B214&lt;='Plan'!$C$25),MAX(0,-I214),"")</x:f>
      </x:c>
      <x:c r="L214" s="40" t="str">
        <x:f>IF(AND($E$4,$B214&lt;='Plan'!$C$25),IF($B214&lt;'Plan'!$C$25,K214,0),"")</x:f>
      </x:c>
      <x:c r="M214" s="40" t="str">
        <x:f>IF(AND($E$4,$B214&lt;='Plan'!$C$25),IF($E$18="Funded",IF($B214='Plan'!$C$25,$E$16,I214+K214),"n.a."),"")</x:f>
      </x:c>
    </x:row>
    <x:row r="215" ht="22" customHeight="1">
      <x:c r="B215" s="39" t="n">
        <x:v>189</x:v>
      </x:c>
      <x:c r="C215" s="40" t="str">
        <x:f>IF(AND($E$4,$B215&lt;='Plan'!$C$25),SUMIFS('Plan'!$F$32:$F$34,'Plan'!$C$32:$C$34,$B215),"")</x:f>
      </x:c>
      <x:c r="D215" s="40" t="str">
        <x:f>IF(AND($E$4,$B215&lt;='Plan'!$C$25),SUMIFS('Plan'!$G$32:$G$34,'Plan'!$E$32:$E$34,$B215),"")</x:f>
      </x:c>
      <x:c r="E215" s="40" t="str">
        <x:f>IF(AND($E$4,$B215&lt;='Plan'!$C$25),SUMIFS('Plan'!$H$32:$H$34,'Plan'!$E$32:$E$34,$B215),"")</x:f>
      </x:c>
      <x:c r="F215" s="40" t="str">
        <x:f>IF(AND($E$4,$B215&lt;='Plan'!$C$25),D215-E215,"")</x:f>
      </x:c>
      <x:c r="G215" s="40" t="str">
        <x:f>IF(AND($E$4,$B215&lt;='Plan'!$C$25),I214,"")</x:f>
      </x:c>
      <x:c r="H215" s="40" t="str">
        <x:f>IF(AND($E$4,$B215&lt;='Plan'!$C$25),IF('Plan'!$C$26="Receipts first",G215+F215,G215-C215),"")</x:f>
      </x:c>
      <x:c r="I215" s="40" t="str">
        <x:f>IF(AND($E$4,$B215&lt;='Plan'!$C$25),G215+F215-C215,"")</x:f>
      </x:c>
      <x:c r="J215" s="40" t="str">
        <x:f>IF(AND($E$4,$B215&lt;='Plan'!$C$25),MAX(0,-MIN(G215,H215,I215)),"")</x:f>
      </x:c>
      <x:c r="K215" s="40" t="str">
        <x:f>IF(AND($E$4,$B215&lt;='Plan'!$C$25),MAX(0,-I215),"")</x:f>
      </x:c>
      <x:c r="L215" s="40" t="str">
        <x:f>IF(AND($E$4,$B215&lt;='Plan'!$C$25),IF($B215&lt;'Plan'!$C$25,K215,0),"")</x:f>
      </x:c>
      <x:c r="M215" s="40" t="str">
        <x:f>IF(AND($E$4,$B215&lt;='Plan'!$C$25),IF($E$18="Funded",IF($B215='Plan'!$C$25,$E$16,I215+K215),"n.a."),"")</x:f>
      </x:c>
    </x:row>
    <x:row r="216" ht="22" customHeight="1">
      <x:c r="B216" s="39" t="n">
        <x:v>190</x:v>
      </x:c>
      <x:c r="C216" s="40" t="str">
        <x:f>IF(AND($E$4,$B216&lt;='Plan'!$C$25),SUMIFS('Plan'!$F$32:$F$34,'Plan'!$C$32:$C$34,$B216),"")</x:f>
      </x:c>
      <x:c r="D216" s="40" t="str">
        <x:f>IF(AND($E$4,$B216&lt;='Plan'!$C$25),SUMIFS('Plan'!$G$32:$G$34,'Plan'!$E$32:$E$34,$B216),"")</x:f>
      </x:c>
      <x:c r="E216" s="40" t="str">
        <x:f>IF(AND($E$4,$B216&lt;='Plan'!$C$25),SUMIFS('Plan'!$H$32:$H$34,'Plan'!$E$32:$E$34,$B216),"")</x:f>
      </x:c>
      <x:c r="F216" s="40" t="str">
        <x:f>IF(AND($E$4,$B216&lt;='Plan'!$C$25),D216-E216,"")</x:f>
      </x:c>
      <x:c r="G216" s="40" t="str">
        <x:f>IF(AND($E$4,$B216&lt;='Plan'!$C$25),I215,"")</x:f>
      </x:c>
      <x:c r="H216" s="40" t="str">
        <x:f>IF(AND($E$4,$B216&lt;='Plan'!$C$25),IF('Plan'!$C$26="Receipts first",G216+F216,G216-C216),"")</x:f>
      </x:c>
      <x:c r="I216" s="40" t="str">
        <x:f>IF(AND($E$4,$B216&lt;='Plan'!$C$25),G216+F216-C216,"")</x:f>
      </x:c>
      <x:c r="J216" s="40" t="str">
        <x:f>IF(AND($E$4,$B216&lt;='Plan'!$C$25),MAX(0,-MIN(G216,H216,I216)),"")</x:f>
      </x:c>
      <x:c r="K216" s="40" t="str">
        <x:f>IF(AND($E$4,$B216&lt;='Plan'!$C$25),MAX(0,-I216),"")</x:f>
      </x:c>
      <x:c r="L216" s="40" t="str">
        <x:f>IF(AND($E$4,$B216&lt;='Plan'!$C$25),IF($B216&lt;'Plan'!$C$25,K216,0),"")</x:f>
      </x:c>
      <x:c r="M216" s="40" t="str">
        <x:f>IF(AND($E$4,$B216&lt;='Plan'!$C$25),IF($E$18="Funded",IF($B216='Plan'!$C$25,$E$16,I216+K216),"n.a."),"")</x:f>
      </x:c>
    </x:row>
    <x:row r="217" ht="22" customHeight="1">
      <x:c r="B217" s="39" t="n">
        <x:v>191</x:v>
      </x:c>
      <x:c r="C217" s="40" t="str">
        <x:f>IF(AND($E$4,$B217&lt;='Plan'!$C$25),SUMIFS('Plan'!$F$32:$F$34,'Plan'!$C$32:$C$34,$B217),"")</x:f>
      </x:c>
      <x:c r="D217" s="40" t="str">
        <x:f>IF(AND($E$4,$B217&lt;='Plan'!$C$25),SUMIFS('Plan'!$G$32:$G$34,'Plan'!$E$32:$E$34,$B217),"")</x:f>
      </x:c>
      <x:c r="E217" s="40" t="str">
        <x:f>IF(AND($E$4,$B217&lt;='Plan'!$C$25),SUMIFS('Plan'!$H$32:$H$34,'Plan'!$E$32:$E$34,$B217),"")</x:f>
      </x:c>
      <x:c r="F217" s="40" t="str">
        <x:f>IF(AND($E$4,$B217&lt;='Plan'!$C$25),D217-E217,"")</x:f>
      </x:c>
      <x:c r="G217" s="40" t="str">
        <x:f>IF(AND($E$4,$B217&lt;='Plan'!$C$25),I216,"")</x:f>
      </x:c>
      <x:c r="H217" s="40" t="str">
        <x:f>IF(AND($E$4,$B217&lt;='Plan'!$C$25),IF('Plan'!$C$26="Receipts first",G217+F217,G217-C217),"")</x:f>
      </x:c>
      <x:c r="I217" s="40" t="str">
        <x:f>IF(AND($E$4,$B217&lt;='Plan'!$C$25),G217+F217-C217,"")</x:f>
      </x:c>
      <x:c r="J217" s="40" t="str">
        <x:f>IF(AND($E$4,$B217&lt;='Plan'!$C$25),MAX(0,-MIN(G217,H217,I217)),"")</x:f>
      </x:c>
      <x:c r="K217" s="40" t="str">
        <x:f>IF(AND($E$4,$B217&lt;='Plan'!$C$25),MAX(0,-I217),"")</x:f>
      </x:c>
      <x:c r="L217" s="40" t="str">
        <x:f>IF(AND($E$4,$B217&lt;='Plan'!$C$25),IF($B217&lt;'Plan'!$C$25,K217,0),"")</x:f>
      </x:c>
      <x:c r="M217" s="40" t="str">
        <x:f>IF(AND($E$4,$B217&lt;='Plan'!$C$25),IF($E$18="Funded",IF($B217='Plan'!$C$25,$E$16,I217+K217),"n.a."),"")</x:f>
      </x:c>
    </x:row>
    <x:row r="218" ht="22" customHeight="1">
      <x:c r="B218" s="39" t="n">
        <x:v>192</x:v>
      </x:c>
      <x:c r="C218" s="40" t="str">
        <x:f>IF(AND($E$4,$B218&lt;='Plan'!$C$25),SUMIFS('Plan'!$F$32:$F$34,'Plan'!$C$32:$C$34,$B218),"")</x:f>
      </x:c>
      <x:c r="D218" s="40" t="str">
        <x:f>IF(AND($E$4,$B218&lt;='Plan'!$C$25),SUMIFS('Plan'!$G$32:$G$34,'Plan'!$E$32:$E$34,$B218),"")</x:f>
      </x:c>
      <x:c r="E218" s="40" t="str">
        <x:f>IF(AND($E$4,$B218&lt;='Plan'!$C$25),SUMIFS('Plan'!$H$32:$H$34,'Plan'!$E$32:$E$34,$B218),"")</x:f>
      </x:c>
      <x:c r="F218" s="40" t="str">
        <x:f>IF(AND($E$4,$B218&lt;='Plan'!$C$25),D218-E218,"")</x:f>
      </x:c>
      <x:c r="G218" s="40" t="str">
        <x:f>IF(AND($E$4,$B218&lt;='Plan'!$C$25),I217,"")</x:f>
      </x:c>
      <x:c r="H218" s="40" t="str">
        <x:f>IF(AND($E$4,$B218&lt;='Plan'!$C$25),IF('Plan'!$C$26="Receipts first",G218+F218,G218-C218),"")</x:f>
      </x:c>
      <x:c r="I218" s="40" t="str">
        <x:f>IF(AND($E$4,$B218&lt;='Plan'!$C$25),G218+F218-C218,"")</x:f>
      </x:c>
      <x:c r="J218" s="40" t="str">
        <x:f>IF(AND($E$4,$B218&lt;='Plan'!$C$25),MAX(0,-MIN(G218,H218,I218)),"")</x:f>
      </x:c>
      <x:c r="K218" s="40" t="str">
        <x:f>IF(AND($E$4,$B218&lt;='Plan'!$C$25),MAX(0,-I218),"")</x:f>
      </x:c>
      <x:c r="L218" s="40" t="str">
        <x:f>IF(AND($E$4,$B218&lt;='Plan'!$C$25),IF($B218&lt;'Plan'!$C$25,K218,0),"")</x:f>
      </x:c>
      <x:c r="M218" s="40" t="str">
        <x:f>IF(AND($E$4,$B218&lt;='Plan'!$C$25),IF($E$18="Funded",IF($B218='Plan'!$C$25,$E$16,I218+K218),"n.a."),"")</x:f>
      </x:c>
    </x:row>
    <x:row r="219" ht="22" customHeight="1">
      <x:c r="B219" s="39" t="n">
        <x:v>193</x:v>
      </x:c>
      <x:c r="C219" s="40" t="str">
        <x:f>IF(AND($E$4,$B219&lt;='Plan'!$C$25),SUMIFS('Plan'!$F$32:$F$34,'Plan'!$C$32:$C$34,$B219),"")</x:f>
      </x:c>
      <x:c r="D219" s="40" t="str">
        <x:f>IF(AND($E$4,$B219&lt;='Plan'!$C$25),SUMIFS('Plan'!$G$32:$G$34,'Plan'!$E$32:$E$34,$B219),"")</x:f>
      </x:c>
      <x:c r="E219" s="40" t="str">
        <x:f>IF(AND($E$4,$B219&lt;='Plan'!$C$25),SUMIFS('Plan'!$H$32:$H$34,'Plan'!$E$32:$E$34,$B219),"")</x:f>
      </x:c>
      <x:c r="F219" s="40" t="str">
        <x:f>IF(AND($E$4,$B219&lt;='Plan'!$C$25),D219-E219,"")</x:f>
      </x:c>
      <x:c r="G219" s="40" t="str">
        <x:f>IF(AND($E$4,$B219&lt;='Plan'!$C$25),I218,"")</x:f>
      </x:c>
      <x:c r="H219" s="40" t="str">
        <x:f>IF(AND($E$4,$B219&lt;='Plan'!$C$25),IF('Plan'!$C$26="Receipts first",G219+F219,G219-C219),"")</x:f>
      </x:c>
      <x:c r="I219" s="40" t="str">
        <x:f>IF(AND($E$4,$B219&lt;='Plan'!$C$25),G219+F219-C219,"")</x:f>
      </x:c>
      <x:c r="J219" s="40" t="str">
        <x:f>IF(AND($E$4,$B219&lt;='Plan'!$C$25),MAX(0,-MIN(G219,H219,I219)),"")</x:f>
      </x:c>
      <x:c r="K219" s="40" t="str">
        <x:f>IF(AND($E$4,$B219&lt;='Plan'!$C$25),MAX(0,-I219),"")</x:f>
      </x:c>
      <x:c r="L219" s="40" t="str">
        <x:f>IF(AND($E$4,$B219&lt;='Plan'!$C$25),IF($B219&lt;'Plan'!$C$25,K219,0),"")</x:f>
      </x:c>
      <x:c r="M219" s="40" t="str">
        <x:f>IF(AND($E$4,$B219&lt;='Plan'!$C$25),IF($E$18="Funded",IF($B219='Plan'!$C$25,$E$16,I219+K219),"n.a."),"")</x:f>
      </x:c>
    </x:row>
    <x:row r="220" ht="22" customHeight="1">
      <x:c r="B220" s="39" t="n">
        <x:v>194</x:v>
      </x:c>
      <x:c r="C220" s="40" t="str">
        <x:f>IF(AND($E$4,$B220&lt;='Plan'!$C$25),SUMIFS('Plan'!$F$32:$F$34,'Plan'!$C$32:$C$34,$B220),"")</x:f>
      </x:c>
      <x:c r="D220" s="40" t="str">
        <x:f>IF(AND($E$4,$B220&lt;='Plan'!$C$25),SUMIFS('Plan'!$G$32:$G$34,'Plan'!$E$32:$E$34,$B220),"")</x:f>
      </x:c>
      <x:c r="E220" s="40" t="str">
        <x:f>IF(AND($E$4,$B220&lt;='Plan'!$C$25),SUMIFS('Plan'!$H$32:$H$34,'Plan'!$E$32:$E$34,$B220),"")</x:f>
      </x:c>
      <x:c r="F220" s="40" t="str">
        <x:f>IF(AND($E$4,$B220&lt;='Plan'!$C$25),D220-E220,"")</x:f>
      </x:c>
      <x:c r="G220" s="40" t="str">
        <x:f>IF(AND($E$4,$B220&lt;='Plan'!$C$25),I219,"")</x:f>
      </x:c>
      <x:c r="H220" s="40" t="str">
        <x:f>IF(AND($E$4,$B220&lt;='Plan'!$C$25),IF('Plan'!$C$26="Receipts first",G220+F220,G220-C220),"")</x:f>
      </x:c>
      <x:c r="I220" s="40" t="str">
        <x:f>IF(AND($E$4,$B220&lt;='Plan'!$C$25),G220+F220-C220,"")</x:f>
      </x:c>
      <x:c r="J220" s="40" t="str">
        <x:f>IF(AND($E$4,$B220&lt;='Plan'!$C$25),MAX(0,-MIN(G220,H220,I220)),"")</x:f>
      </x:c>
      <x:c r="K220" s="40" t="str">
        <x:f>IF(AND($E$4,$B220&lt;='Plan'!$C$25),MAX(0,-I220),"")</x:f>
      </x:c>
      <x:c r="L220" s="40" t="str">
        <x:f>IF(AND($E$4,$B220&lt;='Plan'!$C$25),IF($B220&lt;'Plan'!$C$25,K220,0),"")</x:f>
      </x:c>
      <x:c r="M220" s="40" t="str">
        <x:f>IF(AND($E$4,$B220&lt;='Plan'!$C$25),IF($E$18="Funded",IF($B220='Plan'!$C$25,$E$16,I220+K220),"n.a."),"")</x:f>
      </x:c>
    </x:row>
    <x:row r="221" ht="22" customHeight="1">
      <x:c r="B221" s="39" t="n">
        <x:v>195</x:v>
      </x:c>
      <x:c r="C221" s="40" t="str">
        <x:f>IF(AND($E$4,$B221&lt;='Plan'!$C$25),SUMIFS('Plan'!$F$32:$F$34,'Plan'!$C$32:$C$34,$B221),"")</x:f>
      </x:c>
      <x:c r="D221" s="40" t="str">
        <x:f>IF(AND($E$4,$B221&lt;='Plan'!$C$25),SUMIFS('Plan'!$G$32:$G$34,'Plan'!$E$32:$E$34,$B221),"")</x:f>
      </x:c>
      <x:c r="E221" s="40" t="str">
        <x:f>IF(AND($E$4,$B221&lt;='Plan'!$C$25),SUMIFS('Plan'!$H$32:$H$34,'Plan'!$E$32:$E$34,$B221),"")</x:f>
      </x:c>
      <x:c r="F221" s="40" t="str">
        <x:f>IF(AND($E$4,$B221&lt;='Plan'!$C$25),D221-E221,"")</x:f>
      </x:c>
      <x:c r="G221" s="40" t="str">
        <x:f>IF(AND($E$4,$B221&lt;='Plan'!$C$25),I220,"")</x:f>
      </x:c>
      <x:c r="H221" s="40" t="str">
        <x:f>IF(AND($E$4,$B221&lt;='Plan'!$C$25),IF('Plan'!$C$26="Receipts first",G221+F221,G221-C221),"")</x:f>
      </x:c>
      <x:c r="I221" s="40" t="str">
        <x:f>IF(AND($E$4,$B221&lt;='Plan'!$C$25),G221+F221-C221,"")</x:f>
      </x:c>
      <x:c r="J221" s="40" t="str">
        <x:f>IF(AND($E$4,$B221&lt;='Plan'!$C$25),MAX(0,-MIN(G221,H221,I221)),"")</x:f>
      </x:c>
      <x:c r="K221" s="40" t="str">
        <x:f>IF(AND($E$4,$B221&lt;='Plan'!$C$25),MAX(0,-I221),"")</x:f>
      </x:c>
      <x:c r="L221" s="40" t="str">
        <x:f>IF(AND($E$4,$B221&lt;='Plan'!$C$25),IF($B221&lt;'Plan'!$C$25,K221,0),"")</x:f>
      </x:c>
      <x:c r="M221" s="40" t="str">
        <x:f>IF(AND($E$4,$B221&lt;='Plan'!$C$25),IF($E$18="Funded",IF($B221='Plan'!$C$25,$E$16,I221+K221),"n.a."),"")</x:f>
      </x:c>
    </x:row>
    <x:row r="222" ht="22" customHeight="1">
      <x:c r="B222" s="39" t="n">
        <x:v>196</x:v>
      </x:c>
      <x:c r="C222" s="40" t="str">
        <x:f>IF(AND($E$4,$B222&lt;='Plan'!$C$25),SUMIFS('Plan'!$F$32:$F$34,'Plan'!$C$32:$C$34,$B222),"")</x:f>
      </x:c>
      <x:c r="D222" s="40" t="str">
        <x:f>IF(AND($E$4,$B222&lt;='Plan'!$C$25),SUMIFS('Plan'!$G$32:$G$34,'Plan'!$E$32:$E$34,$B222),"")</x:f>
      </x:c>
      <x:c r="E222" s="40" t="str">
        <x:f>IF(AND($E$4,$B222&lt;='Plan'!$C$25),SUMIFS('Plan'!$H$32:$H$34,'Plan'!$E$32:$E$34,$B222),"")</x:f>
      </x:c>
      <x:c r="F222" s="40" t="str">
        <x:f>IF(AND($E$4,$B222&lt;='Plan'!$C$25),D222-E222,"")</x:f>
      </x:c>
      <x:c r="G222" s="40" t="str">
        <x:f>IF(AND($E$4,$B222&lt;='Plan'!$C$25),I221,"")</x:f>
      </x:c>
      <x:c r="H222" s="40" t="str">
        <x:f>IF(AND($E$4,$B222&lt;='Plan'!$C$25),IF('Plan'!$C$26="Receipts first",G222+F222,G222-C222),"")</x:f>
      </x:c>
      <x:c r="I222" s="40" t="str">
        <x:f>IF(AND($E$4,$B222&lt;='Plan'!$C$25),G222+F222-C222,"")</x:f>
      </x:c>
      <x:c r="J222" s="40" t="str">
        <x:f>IF(AND($E$4,$B222&lt;='Plan'!$C$25),MAX(0,-MIN(G222,H222,I222)),"")</x:f>
      </x:c>
      <x:c r="K222" s="40" t="str">
        <x:f>IF(AND($E$4,$B222&lt;='Plan'!$C$25),MAX(0,-I222),"")</x:f>
      </x:c>
      <x:c r="L222" s="40" t="str">
        <x:f>IF(AND($E$4,$B222&lt;='Plan'!$C$25),IF($B222&lt;'Plan'!$C$25,K222,0),"")</x:f>
      </x:c>
      <x:c r="M222" s="40" t="str">
        <x:f>IF(AND($E$4,$B222&lt;='Plan'!$C$25),IF($E$18="Funded",IF($B222='Plan'!$C$25,$E$16,I222+K222),"n.a."),"")</x:f>
      </x:c>
    </x:row>
    <x:row r="223" ht="22" customHeight="1">
      <x:c r="B223" s="39" t="n">
        <x:v>197</x:v>
      </x:c>
      <x:c r="C223" s="40" t="str">
        <x:f>IF(AND($E$4,$B223&lt;='Plan'!$C$25),SUMIFS('Plan'!$F$32:$F$34,'Plan'!$C$32:$C$34,$B223),"")</x:f>
      </x:c>
      <x:c r="D223" s="40" t="str">
        <x:f>IF(AND($E$4,$B223&lt;='Plan'!$C$25),SUMIFS('Plan'!$G$32:$G$34,'Plan'!$E$32:$E$34,$B223),"")</x:f>
      </x:c>
      <x:c r="E223" s="40" t="str">
        <x:f>IF(AND($E$4,$B223&lt;='Plan'!$C$25),SUMIFS('Plan'!$H$32:$H$34,'Plan'!$E$32:$E$34,$B223),"")</x:f>
      </x:c>
      <x:c r="F223" s="40" t="str">
        <x:f>IF(AND($E$4,$B223&lt;='Plan'!$C$25),D223-E223,"")</x:f>
      </x:c>
      <x:c r="G223" s="40" t="str">
        <x:f>IF(AND($E$4,$B223&lt;='Plan'!$C$25),I222,"")</x:f>
      </x:c>
      <x:c r="H223" s="40" t="str">
        <x:f>IF(AND($E$4,$B223&lt;='Plan'!$C$25),IF('Plan'!$C$26="Receipts first",G223+F223,G223-C223),"")</x:f>
      </x:c>
      <x:c r="I223" s="40" t="str">
        <x:f>IF(AND($E$4,$B223&lt;='Plan'!$C$25),G223+F223-C223,"")</x:f>
      </x:c>
      <x:c r="J223" s="40" t="str">
        <x:f>IF(AND($E$4,$B223&lt;='Plan'!$C$25),MAX(0,-MIN(G223,H223,I223)),"")</x:f>
      </x:c>
      <x:c r="K223" s="40" t="str">
        <x:f>IF(AND($E$4,$B223&lt;='Plan'!$C$25),MAX(0,-I223),"")</x:f>
      </x:c>
      <x:c r="L223" s="40" t="str">
        <x:f>IF(AND($E$4,$B223&lt;='Plan'!$C$25),IF($B223&lt;'Plan'!$C$25,K223,0),"")</x:f>
      </x:c>
      <x:c r="M223" s="40" t="str">
        <x:f>IF(AND($E$4,$B223&lt;='Plan'!$C$25),IF($E$18="Funded",IF($B223='Plan'!$C$25,$E$16,I223+K223),"n.a."),"")</x:f>
      </x:c>
    </x:row>
    <x:row r="224" ht="22" customHeight="1">
      <x:c r="B224" s="39" t="n">
        <x:v>198</x:v>
      </x:c>
      <x:c r="C224" s="40" t="str">
        <x:f>IF(AND($E$4,$B224&lt;='Plan'!$C$25),SUMIFS('Plan'!$F$32:$F$34,'Plan'!$C$32:$C$34,$B224),"")</x:f>
      </x:c>
      <x:c r="D224" s="40" t="str">
        <x:f>IF(AND($E$4,$B224&lt;='Plan'!$C$25),SUMIFS('Plan'!$G$32:$G$34,'Plan'!$E$32:$E$34,$B224),"")</x:f>
      </x:c>
      <x:c r="E224" s="40" t="str">
        <x:f>IF(AND($E$4,$B224&lt;='Plan'!$C$25),SUMIFS('Plan'!$H$32:$H$34,'Plan'!$E$32:$E$34,$B224),"")</x:f>
      </x:c>
      <x:c r="F224" s="40" t="str">
        <x:f>IF(AND($E$4,$B224&lt;='Plan'!$C$25),D224-E224,"")</x:f>
      </x:c>
      <x:c r="G224" s="40" t="str">
        <x:f>IF(AND($E$4,$B224&lt;='Plan'!$C$25),I223,"")</x:f>
      </x:c>
      <x:c r="H224" s="40" t="str">
        <x:f>IF(AND($E$4,$B224&lt;='Plan'!$C$25),IF('Plan'!$C$26="Receipts first",G224+F224,G224-C224),"")</x:f>
      </x:c>
      <x:c r="I224" s="40" t="str">
        <x:f>IF(AND($E$4,$B224&lt;='Plan'!$C$25),G224+F224-C224,"")</x:f>
      </x:c>
      <x:c r="J224" s="40" t="str">
        <x:f>IF(AND($E$4,$B224&lt;='Plan'!$C$25),MAX(0,-MIN(G224,H224,I224)),"")</x:f>
      </x:c>
      <x:c r="K224" s="40" t="str">
        <x:f>IF(AND($E$4,$B224&lt;='Plan'!$C$25),MAX(0,-I224),"")</x:f>
      </x:c>
      <x:c r="L224" s="40" t="str">
        <x:f>IF(AND($E$4,$B224&lt;='Plan'!$C$25),IF($B224&lt;'Plan'!$C$25,K224,0),"")</x:f>
      </x:c>
      <x:c r="M224" s="40" t="str">
        <x:f>IF(AND($E$4,$B224&lt;='Plan'!$C$25),IF($E$18="Funded",IF($B224='Plan'!$C$25,$E$16,I224+K224),"n.a."),"")</x:f>
      </x:c>
    </x:row>
    <x:row r="225" ht="22" customHeight="1">
      <x:c r="B225" s="39" t="n">
        <x:v>199</x:v>
      </x:c>
      <x:c r="C225" s="40" t="str">
        <x:f>IF(AND($E$4,$B225&lt;='Plan'!$C$25),SUMIFS('Plan'!$F$32:$F$34,'Plan'!$C$32:$C$34,$B225),"")</x:f>
      </x:c>
      <x:c r="D225" s="40" t="str">
        <x:f>IF(AND($E$4,$B225&lt;='Plan'!$C$25),SUMIFS('Plan'!$G$32:$G$34,'Plan'!$E$32:$E$34,$B225),"")</x:f>
      </x:c>
      <x:c r="E225" s="40" t="str">
        <x:f>IF(AND($E$4,$B225&lt;='Plan'!$C$25),SUMIFS('Plan'!$H$32:$H$34,'Plan'!$E$32:$E$34,$B225),"")</x:f>
      </x:c>
      <x:c r="F225" s="40" t="str">
        <x:f>IF(AND($E$4,$B225&lt;='Plan'!$C$25),D225-E225,"")</x:f>
      </x:c>
      <x:c r="G225" s="40" t="str">
        <x:f>IF(AND($E$4,$B225&lt;='Plan'!$C$25),I224,"")</x:f>
      </x:c>
      <x:c r="H225" s="40" t="str">
        <x:f>IF(AND($E$4,$B225&lt;='Plan'!$C$25),IF('Plan'!$C$26="Receipts first",G225+F225,G225-C225),"")</x:f>
      </x:c>
      <x:c r="I225" s="40" t="str">
        <x:f>IF(AND($E$4,$B225&lt;='Plan'!$C$25),G225+F225-C225,"")</x:f>
      </x:c>
      <x:c r="J225" s="40" t="str">
        <x:f>IF(AND($E$4,$B225&lt;='Plan'!$C$25),MAX(0,-MIN(G225,H225,I225)),"")</x:f>
      </x:c>
      <x:c r="K225" s="40" t="str">
        <x:f>IF(AND($E$4,$B225&lt;='Plan'!$C$25),MAX(0,-I225),"")</x:f>
      </x:c>
      <x:c r="L225" s="40" t="str">
        <x:f>IF(AND($E$4,$B225&lt;='Plan'!$C$25),IF($B225&lt;'Plan'!$C$25,K225,0),"")</x:f>
      </x:c>
      <x:c r="M225" s="40" t="str">
        <x:f>IF(AND($E$4,$B225&lt;='Plan'!$C$25),IF($E$18="Funded",IF($B225='Plan'!$C$25,$E$16,I225+K225),"n.a."),"")</x:f>
      </x:c>
    </x:row>
    <x:row r="226" ht="22" customHeight="1">
      <x:c r="B226" s="39" t="n">
        <x:v>200</x:v>
      </x:c>
      <x:c r="C226" s="40" t="str">
        <x:f>IF(AND($E$4,$B226&lt;='Plan'!$C$25),SUMIFS('Plan'!$F$32:$F$34,'Plan'!$C$32:$C$34,$B226),"")</x:f>
      </x:c>
      <x:c r="D226" s="40" t="str">
        <x:f>IF(AND($E$4,$B226&lt;='Plan'!$C$25),SUMIFS('Plan'!$G$32:$G$34,'Plan'!$E$32:$E$34,$B226),"")</x:f>
      </x:c>
      <x:c r="E226" s="40" t="str">
        <x:f>IF(AND($E$4,$B226&lt;='Plan'!$C$25),SUMIFS('Plan'!$H$32:$H$34,'Plan'!$E$32:$E$34,$B226),"")</x:f>
      </x:c>
      <x:c r="F226" s="40" t="str">
        <x:f>IF(AND($E$4,$B226&lt;='Plan'!$C$25),D226-E226,"")</x:f>
      </x:c>
      <x:c r="G226" s="40" t="str">
        <x:f>IF(AND($E$4,$B226&lt;='Plan'!$C$25),I225,"")</x:f>
      </x:c>
      <x:c r="H226" s="40" t="str">
        <x:f>IF(AND($E$4,$B226&lt;='Plan'!$C$25),IF('Plan'!$C$26="Receipts first",G226+F226,G226-C226),"")</x:f>
      </x:c>
      <x:c r="I226" s="40" t="str">
        <x:f>IF(AND($E$4,$B226&lt;='Plan'!$C$25),G226+F226-C226,"")</x:f>
      </x:c>
      <x:c r="J226" s="40" t="str">
        <x:f>IF(AND($E$4,$B226&lt;='Plan'!$C$25),MAX(0,-MIN(G226,H226,I226)),"")</x:f>
      </x:c>
      <x:c r="K226" s="40" t="str">
        <x:f>IF(AND($E$4,$B226&lt;='Plan'!$C$25),MAX(0,-I226),"")</x:f>
      </x:c>
      <x:c r="L226" s="40" t="str">
        <x:f>IF(AND($E$4,$B226&lt;='Plan'!$C$25),IF($B226&lt;'Plan'!$C$25,K226,0),"")</x:f>
      </x:c>
      <x:c r="M226" s="40" t="str">
        <x:f>IF(AND($E$4,$B226&lt;='Plan'!$C$25),IF($E$18="Funded",IF($B226='Plan'!$C$25,$E$16,I226+K226),"n.a."),"")</x:f>
      </x:c>
    </x:row>
    <x:row r="227" ht="22" customHeight="1">
      <x:c r="B227" s="39" t="n">
        <x:v>201</x:v>
      </x:c>
      <x:c r="C227" s="40" t="str">
        <x:f>IF(AND($E$4,$B227&lt;='Plan'!$C$25),SUMIFS('Plan'!$F$32:$F$34,'Plan'!$C$32:$C$34,$B227),"")</x:f>
      </x:c>
      <x:c r="D227" s="40" t="str">
        <x:f>IF(AND($E$4,$B227&lt;='Plan'!$C$25),SUMIFS('Plan'!$G$32:$G$34,'Plan'!$E$32:$E$34,$B227),"")</x:f>
      </x:c>
      <x:c r="E227" s="40" t="str">
        <x:f>IF(AND($E$4,$B227&lt;='Plan'!$C$25),SUMIFS('Plan'!$H$32:$H$34,'Plan'!$E$32:$E$34,$B227),"")</x:f>
      </x:c>
      <x:c r="F227" s="40" t="str">
        <x:f>IF(AND($E$4,$B227&lt;='Plan'!$C$25),D227-E227,"")</x:f>
      </x:c>
      <x:c r="G227" s="40" t="str">
        <x:f>IF(AND($E$4,$B227&lt;='Plan'!$C$25),I226,"")</x:f>
      </x:c>
      <x:c r="H227" s="40" t="str">
        <x:f>IF(AND($E$4,$B227&lt;='Plan'!$C$25),IF('Plan'!$C$26="Receipts first",G227+F227,G227-C227),"")</x:f>
      </x:c>
      <x:c r="I227" s="40" t="str">
        <x:f>IF(AND($E$4,$B227&lt;='Plan'!$C$25),G227+F227-C227,"")</x:f>
      </x:c>
      <x:c r="J227" s="40" t="str">
        <x:f>IF(AND($E$4,$B227&lt;='Plan'!$C$25),MAX(0,-MIN(G227,H227,I227)),"")</x:f>
      </x:c>
      <x:c r="K227" s="40" t="str">
        <x:f>IF(AND($E$4,$B227&lt;='Plan'!$C$25),MAX(0,-I227),"")</x:f>
      </x:c>
      <x:c r="L227" s="40" t="str">
        <x:f>IF(AND($E$4,$B227&lt;='Plan'!$C$25),IF($B227&lt;'Plan'!$C$25,K227,0),"")</x:f>
      </x:c>
      <x:c r="M227" s="40" t="str">
        <x:f>IF(AND($E$4,$B227&lt;='Plan'!$C$25),IF($E$18="Funded",IF($B227='Plan'!$C$25,$E$16,I227+K227),"n.a."),"")</x:f>
      </x:c>
    </x:row>
    <x:row r="228" ht="22" customHeight="1">
      <x:c r="B228" s="39" t="n">
        <x:v>202</x:v>
      </x:c>
      <x:c r="C228" s="40" t="str">
        <x:f>IF(AND($E$4,$B228&lt;='Plan'!$C$25),SUMIFS('Plan'!$F$32:$F$34,'Plan'!$C$32:$C$34,$B228),"")</x:f>
      </x:c>
      <x:c r="D228" s="40" t="str">
        <x:f>IF(AND($E$4,$B228&lt;='Plan'!$C$25),SUMIFS('Plan'!$G$32:$G$34,'Plan'!$E$32:$E$34,$B228),"")</x:f>
      </x:c>
      <x:c r="E228" s="40" t="str">
        <x:f>IF(AND($E$4,$B228&lt;='Plan'!$C$25),SUMIFS('Plan'!$H$32:$H$34,'Plan'!$E$32:$E$34,$B228),"")</x:f>
      </x:c>
      <x:c r="F228" s="40" t="str">
        <x:f>IF(AND($E$4,$B228&lt;='Plan'!$C$25),D228-E228,"")</x:f>
      </x:c>
      <x:c r="G228" s="40" t="str">
        <x:f>IF(AND($E$4,$B228&lt;='Plan'!$C$25),I227,"")</x:f>
      </x:c>
      <x:c r="H228" s="40" t="str">
        <x:f>IF(AND($E$4,$B228&lt;='Plan'!$C$25),IF('Plan'!$C$26="Receipts first",G228+F228,G228-C228),"")</x:f>
      </x:c>
      <x:c r="I228" s="40" t="str">
        <x:f>IF(AND($E$4,$B228&lt;='Plan'!$C$25),G228+F228-C228,"")</x:f>
      </x:c>
      <x:c r="J228" s="40" t="str">
        <x:f>IF(AND($E$4,$B228&lt;='Plan'!$C$25),MAX(0,-MIN(G228,H228,I228)),"")</x:f>
      </x:c>
      <x:c r="K228" s="40" t="str">
        <x:f>IF(AND($E$4,$B228&lt;='Plan'!$C$25),MAX(0,-I228),"")</x:f>
      </x:c>
      <x:c r="L228" s="40" t="str">
        <x:f>IF(AND($E$4,$B228&lt;='Plan'!$C$25),IF($B228&lt;'Plan'!$C$25,K228,0),"")</x:f>
      </x:c>
      <x:c r="M228" s="40" t="str">
        <x:f>IF(AND($E$4,$B228&lt;='Plan'!$C$25),IF($E$18="Funded",IF($B228='Plan'!$C$25,$E$16,I228+K228),"n.a."),"")</x:f>
      </x:c>
    </x:row>
    <x:row r="229" ht="22" customHeight="1">
      <x:c r="B229" s="39" t="n">
        <x:v>203</x:v>
      </x:c>
      <x:c r="C229" s="40" t="str">
        <x:f>IF(AND($E$4,$B229&lt;='Plan'!$C$25),SUMIFS('Plan'!$F$32:$F$34,'Plan'!$C$32:$C$34,$B229),"")</x:f>
      </x:c>
      <x:c r="D229" s="40" t="str">
        <x:f>IF(AND($E$4,$B229&lt;='Plan'!$C$25),SUMIFS('Plan'!$G$32:$G$34,'Plan'!$E$32:$E$34,$B229),"")</x:f>
      </x:c>
      <x:c r="E229" s="40" t="str">
        <x:f>IF(AND($E$4,$B229&lt;='Plan'!$C$25),SUMIFS('Plan'!$H$32:$H$34,'Plan'!$E$32:$E$34,$B229),"")</x:f>
      </x:c>
      <x:c r="F229" s="40" t="str">
        <x:f>IF(AND($E$4,$B229&lt;='Plan'!$C$25),D229-E229,"")</x:f>
      </x:c>
      <x:c r="G229" s="40" t="str">
        <x:f>IF(AND($E$4,$B229&lt;='Plan'!$C$25),I228,"")</x:f>
      </x:c>
      <x:c r="H229" s="40" t="str">
        <x:f>IF(AND($E$4,$B229&lt;='Plan'!$C$25),IF('Plan'!$C$26="Receipts first",G229+F229,G229-C229),"")</x:f>
      </x:c>
      <x:c r="I229" s="40" t="str">
        <x:f>IF(AND($E$4,$B229&lt;='Plan'!$C$25),G229+F229-C229,"")</x:f>
      </x:c>
      <x:c r="J229" s="40" t="str">
        <x:f>IF(AND($E$4,$B229&lt;='Plan'!$C$25),MAX(0,-MIN(G229,H229,I229)),"")</x:f>
      </x:c>
      <x:c r="K229" s="40" t="str">
        <x:f>IF(AND($E$4,$B229&lt;='Plan'!$C$25),MAX(0,-I229),"")</x:f>
      </x:c>
      <x:c r="L229" s="40" t="str">
        <x:f>IF(AND($E$4,$B229&lt;='Plan'!$C$25),IF($B229&lt;'Plan'!$C$25,K229,0),"")</x:f>
      </x:c>
      <x:c r="M229" s="40" t="str">
        <x:f>IF(AND($E$4,$B229&lt;='Plan'!$C$25),IF($E$18="Funded",IF($B229='Plan'!$C$25,$E$16,I229+K229),"n.a."),"")</x:f>
      </x:c>
    </x:row>
    <x:row r="230" ht="22" customHeight="1">
      <x:c r="B230" s="39" t="n">
        <x:v>204</x:v>
      </x:c>
      <x:c r="C230" s="40" t="str">
        <x:f>IF(AND($E$4,$B230&lt;='Plan'!$C$25),SUMIFS('Plan'!$F$32:$F$34,'Plan'!$C$32:$C$34,$B230),"")</x:f>
      </x:c>
      <x:c r="D230" s="40" t="str">
        <x:f>IF(AND($E$4,$B230&lt;='Plan'!$C$25),SUMIFS('Plan'!$G$32:$G$34,'Plan'!$E$32:$E$34,$B230),"")</x:f>
      </x:c>
      <x:c r="E230" s="40" t="str">
        <x:f>IF(AND($E$4,$B230&lt;='Plan'!$C$25),SUMIFS('Plan'!$H$32:$H$34,'Plan'!$E$32:$E$34,$B230),"")</x:f>
      </x:c>
      <x:c r="F230" s="40" t="str">
        <x:f>IF(AND($E$4,$B230&lt;='Plan'!$C$25),D230-E230,"")</x:f>
      </x:c>
      <x:c r="G230" s="40" t="str">
        <x:f>IF(AND($E$4,$B230&lt;='Plan'!$C$25),I229,"")</x:f>
      </x:c>
      <x:c r="H230" s="40" t="str">
        <x:f>IF(AND($E$4,$B230&lt;='Plan'!$C$25),IF('Plan'!$C$26="Receipts first",G230+F230,G230-C230),"")</x:f>
      </x:c>
      <x:c r="I230" s="40" t="str">
        <x:f>IF(AND($E$4,$B230&lt;='Plan'!$C$25),G230+F230-C230,"")</x:f>
      </x:c>
      <x:c r="J230" s="40" t="str">
        <x:f>IF(AND($E$4,$B230&lt;='Plan'!$C$25),MAX(0,-MIN(G230,H230,I230)),"")</x:f>
      </x:c>
      <x:c r="K230" s="40" t="str">
        <x:f>IF(AND($E$4,$B230&lt;='Plan'!$C$25),MAX(0,-I230),"")</x:f>
      </x:c>
      <x:c r="L230" s="40" t="str">
        <x:f>IF(AND($E$4,$B230&lt;='Plan'!$C$25),IF($B230&lt;'Plan'!$C$25,K230,0),"")</x:f>
      </x:c>
      <x:c r="M230" s="40" t="str">
        <x:f>IF(AND($E$4,$B230&lt;='Plan'!$C$25),IF($E$18="Funded",IF($B230='Plan'!$C$25,$E$16,I230+K230),"n.a."),"")</x:f>
      </x:c>
    </x:row>
    <x:row r="231" ht="22" customHeight="1">
      <x:c r="B231" s="39" t="n">
        <x:v>205</x:v>
      </x:c>
      <x:c r="C231" s="40" t="str">
        <x:f>IF(AND($E$4,$B231&lt;='Plan'!$C$25),SUMIFS('Plan'!$F$32:$F$34,'Plan'!$C$32:$C$34,$B231),"")</x:f>
      </x:c>
      <x:c r="D231" s="40" t="str">
        <x:f>IF(AND($E$4,$B231&lt;='Plan'!$C$25),SUMIFS('Plan'!$G$32:$G$34,'Plan'!$E$32:$E$34,$B231),"")</x:f>
      </x:c>
      <x:c r="E231" s="40" t="str">
        <x:f>IF(AND($E$4,$B231&lt;='Plan'!$C$25),SUMIFS('Plan'!$H$32:$H$34,'Plan'!$E$32:$E$34,$B231),"")</x:f>
      </x:c>
      <x:c r="F231" s="40" t="str">
        <x:f>IF(AND($E$4,$B231&lt;='Plan'!$C$25),D231-E231,"")</x:f>
      </x:c>
      <x:c r="G231" s="40" t="str">
        <x:f>IF(AND($E$4,$B231&lt;='Plan'!$C$25),I230,"")</x:f>
      </x:c>
      <x:c r="H231" s="40" t="str">
        <x:f>IF(AND($E$4,$B231&lt;='Plan'!$C$25),IF('Plan'!$C$26="Receipts first",G231+F231,G231-C231),"")</x:f>
      </x:c>
      <x:c r="I231" s="40" t="str">
        <x:f>IF(AND($E$4,$B231&lt;='Plan'!$C$25),G231+F231-C231,"")</x:f>
      </x:c>
      <x:c r="J231" s="40" t="str">
        <x:f>IF(AND($E$4,$B231&lt;='Plan'!$C$25),MAX(0,-MIN(G231,H231,I231)),"")</x:f>
      </x:c>
      <x:c r="K231" s="40" t="str">
        <x:f>IF(AND($E$4,$B231&lt;='Plan'!$C$25),MAX(0,-I231),"")</x:f>
      </x:c>
      <x:c r="L231" s="40" t="str">
        <x:f>IF(AND($E$4,$B231&lt;='Plan'!$C$25),IF($B231&lt;'Plan'!$C$25,K231,0),"")</x:f>
      </x:c>
      <x:c r="M231" s="40" t="str">
        <x:f>IF(AND($E$4,$B231&lt;='Plan'!$C$25),IF($E$18="Funded",IF($B231='Plan'!$C$25,$E$16,I231+K231),"n.a."),"")</x:f>
      </x:c>
    </x:row>
    <x:row r="232" ht="22" customHeight="1">
      <x:c r="B232" s="39" t="n">
        <x:v>206</x:v>
      </x:c>
      <x:c r="C232" s="40" t="str">
        <x:f>IF(AND($E$4,$B232&lt;='Plan'!$C$25),SUMIFS('Plan'!$F$32:$F$34,'Plan'!$C$32:$C$34,$B232),"")</x:f>
      </x:c>
      <x:c r="D232" s="40" t="str">
        <x:f>IF(AND($E$4,$B232&lt;='Plan'!$C$25),SUMIFS('Plan'!$G$32:$G$34,'Plan'!$E$32:$E$34,$B232),"")</x:f>
      </x:c>
      <x:c r="E232" s="40" t="str">
        <x:f>IF(AND($E$4,$B232&lt;='Plan'!$C$25),SUMIFS('Plan'!$H$32:$H$34,'Plan'!$E$32:$E$34,$B232),"")</x:f>
      </x:c>
      <x:c r="F232" s="40" t="str">
        <x:f>IF(AND($E$4,$B232&lt;='Plan'!$C$25),D232-E232,"")</x:f>
      </x:c>
      <x:c r="G232" s="40" t="str">
        <x:f>IF(AND($E$4,$B232&lt;='Plan'!$C$25),I231,"")</x:f>
      </x:c>
      <x:c r="H232" s="40" t="str">
        <x:f>IF(AND($E$4,$B232&lt;='Plan'!$C$25),IF('Plan'!$C$26="Receipts first",G232+F232,G232-C232),"")</x:f>
      </x:c>
      <x:c r="I232" s="40" t="str">
        <x:f>IF(AND($E$4,$B232&lt;='Plan'!$C$25),G232+F232-C232,"")</x:f>
      </x:c>
      <x:c r="J232" s="40" t="str">
        <x:f>IF(AND($E$4,$B232&lt;='Plan'!$C$25),MAX(0,-MIN(G232,H232,I232)),"")</x:f>
      </x:c>
      <x:c r="K232" s="40" t="str">
        <x:f>IF(AND($E$4,$B232&lt;='Plan'!$C$25),MAX(0,-I232),"")</x:f>
      </x:c>
      <x:c r="L232" s="40" t="str">
        <x:f>IF(AND($E$4,$B232&lt;='Plan'!$C$25),IF($B232&lt;'Plan'!$C$25,K232,0),"")</x:f>
      </x:c>
      <x:c r="M232" s="40" t="str">
        <x:f>IF(AND($E$4,$B232&lt;='Plan'!$C$25),IF($E$18="Funded",IF($B232='Plan'!$C$25,$E$16,I232+K232),"n.a."),"")</x:f>
      </x:c>
    </x:row>
    <x:row r="233" ht="22" customHeight="1">
      <x:c r="B233" s="39" t="n">
        <x:v>207</x:v>
      </x:c>
      <x:c r="C233" s="40" t="str">
        <x:f>IF(AND($E$4,$B233&lt;='Plan'!$C$25),SUMIFS('Plan'!$F$32:$F$34,'Plan'!$C$32:$C$34,$B233),"")</x:f>
      </x:c>
      <x:c r="D233" s="40" t="str">
        <x:f>IF(AND($E$4,$B233&lt;='Plan'!$C$25),SUMIFS('Plan'!$G$32:$G$34,'Plan'!$E$32:$E$34,$B233),"")</x:f>
      </x:c>
      <x:c r="E233" s="40" t="str">
        <x:f>IF(AND($E$4,$B233&lt;='Plan'!$C$25),SUMIFS('Plan'!$H$32:$H$34,'Plan'!$E$32:$E$34,$B233),"")</x:f>
      </x:c>
      <x:c r="F233" s="40" t="str">
        <x:f>IF(AND($E$4,$B233&lt;='Plan'!$C$25),D233-E233,"")</x:f>
      </x:c>
      <x:c r="G233" s="40" t="str">
        <x:f>IF(AND($E$4,$B233&lt;='Plan'!$C$25),I232,"")</x:f>
      </x:c>
      <x:c r="H233" s="40" t="str">
        <x:f>IF(AND($E$4,$B233&lt;='Plan'!$C$25),IF('Plan'!$C$26="Receipts first",G233+F233,G233-C233),"")</x:f>
      </x:c>
      <x:c r="I233" s="40" t="str">
        <x:f>IF(AND($E$4,$B233&lt;='Plan'!$C$25),G233+F233-C233,"")</x:f>
      </x:c>
      <x:c r="J233" s="40" t="str">
        <x:f>IF(AND($E$4,$B233&lt;='Plan'!$C$25),MAX(0,-MIN(G233,H233,I233)),"")</x:f>
      </x:c>
      <x:c r="K233" s="40" t="str">
        <x:f>IF(AND($E$4,$B233&lt;='Plan'!$C$25),MAX(0,-I233),"")</x:f>
      </x:c>
      <x:c r="L233" s="40" t="str">
        <x:f>IF(AND($E$4,$B233&lt;='Plan'!$C$25),IF($B233&lt;'Plan'!$C$25,K233,0),"")</x:f>
      </x:c>
      <x:c r="M233" s="40" t="str">
        <x:f>IF(AND($E$4,$B233&lt;='Plan'!$C$25),IF($E$18="Funded",IF($B233='Plan'!$C$25,$E$16,I233+K233),"n.a."),"")</x:f>
      </x:c>
    </x:row>
    <x:row r="234" ht="22" customHeight="1">
      <x:c r="B234" s="39" t="n">
        <x:v>208</x:v>
      </x:c>
      <x:c r="C234" s="40" t="str">
        <x:f>IF(AND($E$4,$B234&lt;='Plan'!$C$25),SUMIFS('Plan'!$F$32:$F$34,'Plan'!$C$32:$C$34,$B234),"")</x:f>
      </x:c>
      <x:c r="D234" s="40" t="str">
        <x:f>IF(AND($E$4,$B234&lt;='Plan'!$C$25),SUMIFS('Plan'!$G$32:$G$34,'Plan'!$E$32:$E$34,$B234),"")</x:f>
      </x:c>
      <x:c r="E234" s="40" t="str">
        <x:f>IF(AND($E$4,$B234&lt;='Plan'!$C$25),SUMIFS('Plan'!$H$32:$H$34,'Plan'!$E$32:$E$34,$B234),"")</x:f>
      </x:c>
      <x:c r="F234" s="40" t="str">
        <x:f>IF(AND($E$4,$B234&lt;='Plan'!$C$25),D234-E234,"")</x:f>
      </x:c>
      <x:c r="G234" s="40" t="str">
        <x:f>IF(AND($E$4,$B234&lt;='Plan'!$C$25),I233,"")</x:f>
      </x:c>
      <x:c r="H234" s="40" t="str">
        <x:f>IF(AND($E$4,$B234&lt;='Plan'!$C$25),IF('Plan'!$C$26="Receipts first",G234+F234,G234-C234),"")</x:f>
      </x:c>
      <x:c r="I234" s="40" t="str">
        <x:f>IF(AND($E$4,$B234&lt;='Plan'!$C$25),G234+F234-C234,"")</x:f>
      </x:c>
      <x:c r="J234" s="40" t="str">
        <x:f>IF(AND($E$4,$B234&lt;='Plan'!$C$25),MAX(0,-MIN(G234,H234,I234)),"")</x:f>
      </x:c>
      <x:c r="K234" s="40" t="str">
        <x:f>IF(AND($E$4,$B234&lt;='Plan'!$C$25),MAX(0,-I234),"")</x:f>
      </x:c>
      <x:c r="L234" s="40" t="str">
        <x:f>IF(AND($E$4,$B234&lt;='Plan'!$C$25),IF($B234&lt;'Plan'!$C$25,K234,0),"")</x:f>
      </x:c>
      <x:c r="M234" s="40" t="str">
        <x:f>IF(AND($E$4,$B234&lt;='Plan'!$C$25),IF($E$18="Funded",IF($B234='Plan'!$C$25,$E$16,I234+K234),"n.a."),"")</x:f>
      </x:c>
    </x:row>
    <x:row r="235" ht="22" customHeight="1">
      <x:c r="B235" s="39" t="n">
        <x:v>209</x:v>
      </x:c>
      <x:c r="C235" s="40" t="str">
        <x:f>IF(AND($E$4,$B235&lt;='Plan'!$C$25),SUMIFS('Plan'!$F$32:$F$34,'Plan'!$C$32:$C$34,$B235),"")</x:f>
      </x:c>
      <x:c r="D235" s="40" t="str">
        <x:f>IF(AND($E$4,$B235&lt;='Plan'!$C$25),SUMIFS('Plan'!$G$32:$G$34,'Plan'!$E$32:$E$34,$B235),"")</x:f>
      </x:c>
      <x:c r="E235" s="40" t="str">
        <x:f>IF(AND($E$4,$B235&lt;='Plan'!$C$25),SUMIFS('Plan'!$H$32:$H$34,'Plan'!$E$32:$E$34,$B235),"")</x:f>
      </x:c>
      <x:c r="F235" s="40" t="str">
        <x:f>IF(AND($E$4,$B235&lt;='Plan'!$C$25),D235-E235,"")</x:f>
      </x:c>
      <x:c r="G235" s="40" t="str">
        <x:f>IF(AND($E$4,$B235&lt;='Plan'!$C$25),I234,"")</x:f>
      </x:c>
      <x:c r="H235" s="40" t="str">
        <x:f>IF(AND($E$4,$B235&lt;='Plan'!$C$25),IF('Plan'!$C$26="Receipts first",G235+F235,G235-C235),"")</x:f>
      </x:c>
      <x:c r="I235" s="40" t="str">
        <x:f>IF(AND($E$4,$B235&lt;='Plan'!$C$25),G235+F235-C235,"")</x:f>
      </x:c>
      <x:c r="J235" s="40" t="str">
        <x:f>IF(AND($E$4,$B235&lt;='Plan'!$C$25),MAX(0,-MIN(G235,H235,I235)),"")</x:f>
      </x:c>
      <x:c r="K235" s="40" t="str">
        <x:f>IF(AND($E$4,$B235&lt;='Plan'!$C$25),MAX(0,-I235),"")</x:f>
      </x:c>
      <x:c r="L235" s="40" t="str">
        <x:f>IF(AND($E$4,$B235&lt;='Plan'!$C$25),IF($B235&lt;'Plan'!$C$25,K235,0),"")</x:f>
      </x:c>
      <x:c r="M235" s="40" t="str">
        <x:f>IF(AND($E$4,$B235&lt;='Plan'!$C$25),IF($E$18="Funded",IF($B235='Plan'!$C$25,$E$16,I235+K235),"n.a."),"")</x:f>
      </x:c>
    </x:row>
    <x:row r="236" ht="22" customHeight="1">
      <x:c r="B236" s="39" t="n">
        <x:v>210</x:v>
      </x:c>
      <x:c r="C236" s="40" t="str">
        <x:f>IF(AND($E$4,$B236&lt;='Plan'!$C$25),SUMIFS('Plan'!$F$32:$F$34,'Plan'!$C$32:$C$34,$B236),"")</x:f>
      </x:c>
      <x:c r="D236" s="40" t="str">
        <x:f>IF(AND($E$4,$B236&lt;='Plan'!$C$25),SUMIFS('Plan'!$G$32:$G$34,'Plan'!$E$32:$E$34,$B236),"")</x:f>
      </x:c>
      <x:c r="E236" s="40" t="str">
        <x:f>IF(AND($E$4,$B236&lt;='Plan'!$C$25),SUMIFS('Plan'!$H$32:$H$34,'Plan'!$E$32:$E$34,$B236),"")</x:f>
      </x:c>
      <x:c r="F236" s="40" t="str">
        <x:f>IF(AND($E$4,$B236&lt;='Plan'!$C$25),D236-E236,"")</x:f>
      </x:c>
      <x:c r="G236" s="40" t="str">
        <x:f>IF(AND($E$4,$B236&lt;='Plan'!$C$25),I235,"")</x:f>
      </x:c>
      <x:c r="H236" s="40" t="str">
        <x:f>IF(AND($E$4,$B236&lt;='Plan'!$C$25),IF('Plan'!$C$26="Receipts first",G236+F236,G236-C236),"")</x:f>
      </x:c>
      <x:c r="I236" s="40" t="str">
        <x:f>IF(AND($E$4,$B236&lt;='Plan'!$C$25),G236+F236-C236,"")</x:f>
      </x:c>
      <x:c r="J236" s="40" t="str">
        <x:f>IF(AND($E$4,$B236&lt;='Plan'!$C$25),MAX(0,-MIN(G236,H236,I236)),"")</x:f>
      </x:c>
      <x:c r="K236" s="40" t="str">
        <x:f>IF(AND($E$4,$B236&lt;='Plan'!$C$25),MAX(0,-I236),"")</x:f>
      </x:c>
      <x:c r="L236" s="40" t="str">
        <x:f>IF(AND($E$4,$B236&lt;='Plan'!$C$25),IF($B236&lt;'Plan'!$C$25,K236,0),"")</x:f>
      </x:c>
      <x:c r="M236" s="40" t="str">
        <x:f>IF(AND($E$4,$B236&lt;='Plan'!$C$25),IF($E$18="Funded",IF($B236='Plan'!$C$25,$E$16,I236+K236),"n.a."),"")</x:f>
      </x:c>
    </x:row>
    <x:row r="237" ht="22" customHeight="1">
      <x:c r="B237" s="39" t="n">
        <x:v>211</x:v>
      </x:c>
      <x:c r="C237" s="40" t="str">
        <x:f>IF(AND($E$4,$B237&lt;='Plan'!$C$25),SUMIFS('Plan'!$F$32:$F$34,'Plan'!$C$32:$C$34,$B237),"")</x:f>
      </x:c>
      <x:c r="D237" s="40" t="str">
        <x:f>IF(AND($E$4,$B237&lt;='Plan'!$C$25),SUMIFS('Plan'!$G$32:$G$34,'Plan'!$E$32:$E$34,$B237),"")</x:f>
      </x:c>
      <x:c r="E237" s="40" t="str">
        <x:f>IF(AND($E$4,$B237&lt;='Plan'!$C$25),SUMIFS('Plan'!$H$32:$H$34,'Plan'!$E$32:$E$34,$B237),"")</x:f>
      </x:c>
      <x:c r="F237" s="40" t="str">
        <x:f>IF(AND($E$4,$B237&lt;='Plan'!$C$25),D237-E237,"")</x:f>
      </x:c>
      <x:c r="G237" s="40" t="str">
        <x:f>IF(AND($E$4,$B237&lt;='Plan'!$C$25),I236,"")</x:f>
      </x:c>
      <x:c r="H237" s="40" t="str">
        <x:f>IF(AND($E$4,$B237&lt;='Plan'!$C$25),IF('Plan'!$C$26="Receipts first",G237+F237,G237-C237),"")</x:f>
      </x:c>
      <x:c r="I237" s="40" t="str">
        <x:f>IF(AND($E$4,$B237&lt;='Plan'!$C$25),G237+F237-C237,"")</x:f>
      </x:c>
      <x:c r="J237" s="40" t="str">
        <x:f>IF(AND($E$4,$B237&lt;='Plan'!$C$25),MAX(0,-MIN(G237,H237,I237)),"")</x:f>
      </x:c>
      <x:c r="K237" s="40" t="str">
        <x:f>IF(AND($E$4,$B237&lt;='Plan'!$C$25),MAX(0,-I237),"")</x:f>
      </x:c>
      <x:c r="L237" s="40" t="str">
        <x:f>IF(AND($E$4,$B237&lt;='Plan'!$C$25),IF($B237&lt;'Plan'!$C$25,K237,0),"")</x:f>
      </x:c>
      <x:c r="M237" s="40" t="str">
        <x:f>IF(AND($E$4,$B237&lt;='Plan'!$C$25),IF($E$18="Funded",IF($B237='Plan'!$C$25,$E$16,I237+K237),"n.a."),"")</x:f>
      </x:c>
    </x:row>
    <x:row r="238" ht="22" customHeight="1">
      <x:c r="B238" s="39" t="n">
        <x:v>212</x:v>
      </x:c>
      <x:c r="C238" s="40" t="str">
        <x:f>IF(AND($E$4,$B238&lt;='Plan'!$C$25),SUMIFS('Plan'!$F$32:$F$34,'Plan'!$C$32:$C$34,$B238),"")</x:f>
      </x:c>
      <x:c r="D238" s="40" t="str">
        <x:f>IF(AND($E$4,$B238&lt;='Plan'!$C$25),SUMIFS('Plan'!$G$32:$G$34,'Plan'!$E$32:$E$34,$B238),"")</x:f>
      </x:c>
      <x:c r="E238" s="40" t="str">
        <x:f>IF(AND($E$4,$B238&lt;='Plan'!$C$25),SUMIFS('Plan'!$H$32:$H$34,'Plan'!$E$32:$E$34,$B238),"")</x:f>
      </x:c>
      <x:c r="F238" s="40" t="str">
        <x:f>IF(AND($E$4,$B238&lt;='Plan'!$C$25),D238-E238,"")</x:f>
      </x:c>
      <x:c r="G238" s="40" t="str">
        <x:f>IF(AND($E$4,$B238&lt;='Plan'!$C$25),I237,"")</x:f>
      </x:c>
      <x:c r="H238" s="40" t="str">
        <x:f>IF(AND($E$4,$B238&lt;='Plan'!$C$25),IF('Plan'!$C$26="Receipts first",G238+F238,G238-C238),"")</x:f>
      </x:c>
      <x:c r="I238" s="40" t="str">
        <x:f>IF(AND($E$4,$B238&lt;='Plan'!$C$25),G238+F238-C238,"")</x:f>
      </x:c>
      <x:c r="J238" s="40" t="str">
        <x:f>IF(AND($E$4,$B238&lt;='Plan'!$C$25),MAX(0,-MIN(G238,H238,I238)),"")</x:f>
      </x:c>
      <x:c r="K238" s="40" t="str">
        <x:f>IF(AND($E$4,$B238&lt;='Plan'!$C$25),MAX(0,-I238),"")</x:f>
      </x:c>
      <x:c r="L238" s="40" t="str">
        <x:f>IF(AND($E$4,$B238&lt;='Plan'!$C$25),IF($B238&lt;'Plan'!$C$25,K238,0),"")</x:f>
      </x:c>
      <x:c r="M238" s="40" t="str">
        <x:f>IF(AND($E$4,$B238&lt;='Plan'!$C$25),IF($E$18="Funded",IF($B238='Plan'!$C$25,$E$16,I238+K238),"n.a."),"")</x:f>
      </x:c>
    </x:row>
    <x:row r="239" ht="22" customHeight="1">
      <x:c r="B239" s="39" t="n">
        <x:v>213</x:v>
      </x:c>
      <x:c r="C239" s="40" t="str">
        <x:f>IF(AND($E$4,$B239&lt;='Plan'!$C$25),SUMIFS('Plan'!$F$32:$F$34,'Plan'!$C$32:$C$34,$B239),"")</x:f>
      </x:c>
      <x:c r="D239" s="40" t="str">
        <x:f>IF(AND($E$4,$B239&lt;='Plan'!$C$25),SUMIFS('Plan'!$G$32:$G$34,'Plan'!$E$32:$E$34,$B239),"")</x:f>
      </x:c>
      <x:c r="E239" s="40" t="str">
        <x:f>IF(AND($E$4,$B239&lt;='Plan'!$C$25),SUMIFS('Plan'!$H$32:$H$34,'Plan'!$E$32:$E$34,$B239),"")</x:f>
      </x:c>
      <x:c r="F239" s="40" t="str">
        <x:f>IF(AND($E$4,$B239&lt;='Plan'!$C$25),D239-E239,"")</x:f>
      </x:c>
      <x:c r="G239" s="40" t="str">
        <x:f>IF(AND($E$4,$B239&lt;='Plan'!$C$25),I238,"")</x:f>
      </x:c>
      <x:c r="H239" s="40" t="str">
        <x:f>IF(AND($E$4,$B239&lt;='Plan'!$C$25),IF('Plan'!$C$26="Receipts first",G239+F239,G239-C239),"")</x:f>
      </x:c>
      <x:c r="I239" s="40" t="str">
        <x:f>IF(AND($E$4,$B239&lt;='Plan'!$C$25),G239+F239-C239,"")</x:f>
      </x:c>
      <x:c r="J239" s="40" t="str">
        <x:f>IF(AND($E$4,$B239&lt;='Plan'!$C$25),MAX(0,-MIN(G239,H239,I239)),"")</x:f>
      </x:c>
      <x:c r="K239" s="40" t="str">
        <x:f>IF(AND($E$4,$B239&lt;='Plan'!$C$25),MAX(0,-I239),"")</x:f>
      </x:c>
      <x:c r="L239" s="40" t="str">
        <x:f>IF(AND($E$4,$B239&lt;='Plan'!$C$25),IF($B239&lt;'Plan'!$C$25,K239,0),"")</x:f>
      </x:c>
      <x:c r="M239" s="40" t="str">
        <x:f>IF(AND($E$4,$B239&lt;='Plan'!$C$25),IF($E$18="Funded",IF($B239='Plan'!$C$25,$E$16,I239+K239),"n.a."),"")</x:f>
      </x:c>
    </x:row>
    <x:row r="240" ht="22" customHeight="1">
      <x:c r="B240" s="39" t="n">
        <x:v>214</x:v>
      </x:c>
      <x:c r="C240" s="40" t="str">
        <x:f>IF(AND($E$4,$B240&lt;='Plan'!$C$25),SUMIFS('Plan'!$F$32:$F$34,'Plan'!$C$32:$C$34,$B240),"")</x:f>
      </x:c>
      <x:c r="D240" s="40" t="str">
        <x:f>IF(AND($E$4,$B240&lt;='Plan'!$C$25),SUMIFS('Plan'!$G$32:$G$34,'Plan'!$E$32:$E$34,$B240),"")</x:f>
      </x:c>
      <x:c r="E240" s="40" t="str">
        <x:f>IF(AND($E$4,$B240&lt;='Plan'!$C$25),SUMIFS('Plan'!$H$32:$H$34,'Plan'!$E$32:$E$34,$B240),"")</x:f>
      </x:c>
      <x:c r="F240" s="40" t="str">
        <x:f>IF(AND($E$4,$B240&lt;='Plan'!$C$25),D240-E240,"")</x:f>
      </x:c>
      <x:c r="G240" s="40" t="str">
        <x:f>IF(AND($E$4,$B240&lt;='Plan'!$C$25),I239,"")</x:f>
      </x:c>
      <x:c r="H240" s="40" t="str">
        <x:f>IF(AND($E$4,$B240&lt;='Plan'!$C$25),IF('Plan'!$C$26="Receipts first",G240+F240,G240-C240),"")</x:f>
      </x:c>
      <x:c r="I240" s="40" t="str">
        <x:f>IF(AND($E$4,$B240&lt;='Plan'!$C$25),G240+F240-C240,"")</x:f>
      </x:c>
      <x:c r="J240" s="40" t="str">
        <x:f>IF(AND($E$4,$B240&lt;='Plan'!$C$25),MAX(0,-MIN(G240,H240,I240)),"")</x:f>
      </x:c>
      <x:c r="K240" s="40" t="str">
        <x:f>IF(AND($E$4,$B240&lt;='Plan'!$C$25),MAX(0,-I240),"")</x:f>
      </x:c>
      <x:c r="L240" s="40" t="str">
        <x:f>IF(AND($E$4,$B240&lt;='Plan'!$C$25),IF($B240&lt;'Plan'!$C$25,K240,0),"")</x:f>
      </x:c>
      <x:c r="M240" s="40" t="str">
        <x:f>IF(AND($E$4,$B240&lt;='Plan'!$C$25),IF($E$18="Funded",IF($B240='Plan'!$C$25,$E$16,I240+K240),"n.a."),"")</x:f>
      </x:c>
    </x:row>
    <x:row r="241" ht="22" customHeight="1">
      <x:c r="B241" s="39" t="n">
        <x:v>215</x:v>
      </x:c>
      <x:c r="C241" s="40" t="str">
        <x:f>IF(AND($E$4,$B241&lt;='Plan'!$C$25),SUMIFS('Plan'!$F$32:$F$34,'Plan'!$C$32:$C$34,$B241),"")</x:f>
      </x:c>
      <x:c r="D241" s="40" t="str">
        <x:f>IF(AND($E$4,$B241&lt;='Plan'!$C$25),SUMIFS('Plan'!$G$32:$G$34,'Plan'!$E$32:$E$34,$B241),"")</x:f>
      </x:c>
      <x:c r="E241" s="40" t="str">
        <x:f>IF(AND($E$4,$B241&lt;='Plan'!$C$25),SUMIFS('Plan'!$H$32:$H$34,'Plan'!$E$32:$E$34,$B241),"")</x:f>
      </x:c>
      <x:c r="F241" s="40" t="str">
        <x:f>IF(AND($E$4,$B241&lt;='Plan'!$C$25),D241-E241,"")</x:f>
      </x:c>
      <x:c r="G241" s="40" t="str">
        <x:f>IF(AND($E$4,$B241&lt;='Plan'!$C$25),I240,"")</x:f>
      </x:c>
      <x:c r="H241" s="40" t="str">
        <x:f>IF(AND($E$4,$B241&lt;='Plan'!$C$25),IF('Plan'!$C$26="Receipts first",G241+F241,G241-C241),"")</x:f>
      </x:c>
      <x:c r="I241" s="40" t="str">
        <x:f>IF(AND($E$4,$B241&lt;='Plan'!$C$25),G241+F241-C241,"")</x:f>
      </x:c>
      <x:c r="J241" s="40" t="str">
        <x:f>IF(AND($E$4,$B241&lt;='Plan'!$C$25),MAX(0,-MIN(G241,H241,I241)),"")</x:f>
      </x:c>
      <x:c r="K241" s="40" t="str">
        <x:f>IF(AND($E$4,$B241&lt;='Plan'!$C$25),MAX(0,-I241),"")</x:f>
      </x:c>
      <x:c r="L241" s="40" t="str">
        <x:f>IF(AND($E$4,$B241&lt;='Plan'!$C$25),IF($B241&lt;'Plan'!$C$25,K241,0),"")</x:f>
      </x:c>
      <x:c r="M241" s="40" t="str">
        <x:f>IF(AND($E$4,$B241&lt;='Plan'!$C$25),IF($E$18="Funded",IF($B241='Plan'!$C$25,$E$16,I241+K241),"n.a."),"")</x:f>
      </x:c>
    </x:row>
    <x:row r="242" ht="22" customHeight="1">
      <x:c r="B242" s="39" t="n">
        <x:v>216</x:v>
      </x:c>
      <x:c r="C242" s="40" t="str">
        <x:f>IF(AND($E$4,$B242&lt;='Plan'!$C$25),SUMIFS('Plan'!$F$32:$F$34,'Plan'!$C$32:$C$34,$B242),"")</x:f>
      </x:c>
      <x:c r="D242" s="40" t="str">
        <x:f>IF(AND($E$4,$B242&lt;='Plan'!$C$25),SUMIFS('Plan'!$G$32:$G$34,'Plan'!$E$32:$E$34,$B242),"")</x:f>
      </x:c>
      <x:c r="E242" s="40" t="str">
        <x:f>IF(AND($E$4,$B242&lt;='Plan'!$C$25),SUMIFS('Plan'!$H$32:$H$34,'Plan'!$E$32:$E$34,$B242),"")</x:f>
      </x:c>
      <x:c r="F242" s="40" t="str">
        <x:f>IF(AND($E$4,$B242&lt;='Plan'!$C$25),D242-E242,"")</x:f>
      </x:c>
      <x:c r="G242" s="40" t="str">
        <x:f>IF(AND($E$4,$B242&lt;='Plan'!$C$25),I241,"")</x:f>
      </x:c>
      <x:c r="H242" s="40" t="str">
        <x:f>IF(AND($E$4,$B242&lt;='Plan'!$C$25),IF('Plan'!$C$26="Receipts first",G242+F242,G242-C242),"")</x:f>
      </x:c>
      <x:c r="I242" s="40" t="str">
        <x:f>IF(AND($E$4,$B242&lt;='Plan'!$C$25),G242+F242-C242,"")</x:f>
      </x:c>
      <x:c r="J242" s="40" t="str">
        <x:f>IF(AND($E$4,$B242&lt;='Plan'!$C$25),MAX(0,-MIN(G242,H242,I242)),"")</x:f>
      </x:c>
      <x:c r="K242" s="40" t="str">
        <x:f>IF(AND($E$4,$B242&lt;='Plan'!$C$25),MAX(0,-I242),"")</x:f>
      </x:c>
      <x:c r="L242" s="40" t="str">
        <x:f>IF(AND($E$4,$B242&lt;='Plan'!$C$25),IF($B242&lt;'Plan'!$C$25,K242,0),"")</x:f>
      </x:c>
      <x:c r="M242" s="40" t="str">
        <x:f>IF(AND($E$4,$B242&lt;='Plan'!$C$25),IF($E$18="Funded",IF($B242='Plan'!$C$25,$E$16,I242+K242),"n.a."),"")</x:f>
      </x:c>
    </x:row>
    <x:row r="243" ht="22" customHeight="1">
      <x:c r="B243" s="39" t="n">
        <x:v>217</x:v>
      </x:c>
      <x:c r="C243" s="40" t="str">
        <x:f>IF(AND($E$4,$B243&lt;='Plan'!$C$25),SUMIFS('Plan'!$F$32:$F$34,'Plan'!$C$32:$C$34,$B243),"")</x:f>
      </x:c>
      <x:c r="D243" s="40" t="str">
        <x:f>IF(AND($E$4,$B243&lt;='Plan'!$C$25),SUMIFS('Plan'!$G$32:$G$34,'Plan'!$E$32:$E$34,$B243),"")</x:f>
      </x:c>
      <x:c r="E243" s="40" t="str">
        <x:f>IF(AND($E$4,$B243&lt;='Plan'!$C$25),SUMIFS('Plan'!$H$32:$H$34,'Plan'!$E$32:$E$34,$B243),"")</x:f>
      </x:c>
      <x:c r="F243" s="40" t="str">
        <x:f>IF(AND($E$4,$B243&lt;='Plan'!$C$25),D243-E243,"")</x:f>
      </x:c>
      <x:c r="G243" s="40" t="str">
        <x:f>IF(AND($E$4,$B243&lt;='Plan'!$C$25),I242,"")</x:f>
      </x:c>
      <x:c r="H243" s="40" t="str">
        <x:f>IF(AND($E$4,$B243&lt;='Plan'!$C$25),IF('Plan'!$C$26="Receipts first",G243+F243,G243-C243),"")</x:f>
      </x:c>
      <x:c r="I243" s="40" t="str">
        <x:f>IF(AND($E$4,$B243&lt;='Plan'!$C$25),G243+F243-C243,"")</x:f>
      </x:c>
      <x:c r="J243" s="40" t="str">
        <x:f>IF(AND($E$4,$B243&lt;='Plan'!$C$25),MAX(0,-MIN(G243,H243,I243)),"")</x:f>
      </x:c>
      <x:c r="K243" s="40" t="str">
        <x:f>IF(AND($E$4,$B243&lt;='Plan'!$C$25),MAX(0,-I243),"")</x:f>
      </x:c>
      <x:c r="L243" s="40" t="str">
        <x:f>IF(AND($E$4,$B243&lt;='Plan'!$C$25),IF($B243&lt;'Plan'!$C$25,K243,0),"")</x:f>
      </x:c>
      <x:c r="M243" s="40" t="str">
        <x:f>IF(AND($E$4,$B243&lt;='Plan'!$C$25),IF($E$18="Funded",IF($B243='Plan'!$C$25,$E$16,I243+K243),"n.a."),"")</x:f>
      </x:c>
    </x:row>
    <x:row r="244" ht="22" customHeight="1">
      <x:c r="B244" s="39" t="n">
        <x:v>218</x:v>
      </x:c>
      <x:c r="C244" s="40" t="str">
        <x:f>IF(AND($E$4,$B244&lt;='Plan'!$C$25),SUMIFS('Plan'!$F$32:$F$34,'Plan'!$C$32:$C$34,$B244),"")</x:f>
      </x:c>
      <x:c r="D244" s="40" t="str">
        <x:f>IF(AND($E$4,$B244&lt;='Plan'!$C$25),SUMIFS('Plan'!$G$32:$G$34,'Plan'!$E$32:$E$34,$B244),"")</x:f>
      </x:c>
      <x:c r="E244" s="40" t="str">
        <x:f>IF(AND($E$4,$B244&lt;='Plan'!$C$25),SUMIFS('Plan'!$H$32:$H$34,'Plan'!$E$32:$E$34,$B244),"")</x:f>
      </x:c>
      <x:c r="F244" s="40" t="str">
        <x:f>IF(AND($E$4,$B244&lt;='Plan'!$C$25),D244-E244,"")</x:f>
      </x:c>
      <x:c r="G244" s="40" t="str">
        <x:f>IF(AND($E$4,$B244&lt;='Plan'!$C$25),I243,"")</x:f>
      </x:c>
      <x:c r="H244" s="40" t="str">
        <x:f>IF(AND($E$4,$B244&lt;='Plan'!$C$25),IF('Plan'!$C$26="Receipts first",G244+F244,G244-C244),"")</x:f>
      </x:c>
      <x:c r="I244" s="40" t="str">
        <x:f>IF(AND($E$4,$B244&lt;='Plan'!$C$25),G244+F244-C244,"")</x:f>
      </x:c>
      <x:c r="J244" s="40" t="str">
        <x:f>IF(AND($E$4,$B244&lt;='Plan'!$C$25),MAX(0,-MIN(G244,H244,I244)),"")</x:f>
      </x:c>
      <x:c r="K244" s="40" t="str">
        <x:f>IF(AND($E$4,$B244&lt;='Plan'!$C$25),MAX(0,-I244),"")</x:f>
      </x:c>
      <x:c r="L244" s="40" t="str">
        <x:f>IF(AND($E$4,$B244&lt;='Plan'!$C$25),IF($B244&lt;'Plan'!$C$25,K244,0),"")</x:f>
      </x:c>
      <x:c r="M244" s="40" t="str">
        <x:f>IF(AND($E$4,$B244&lt;='Plan'!$C$25),IF($E$18="Funded",IF($B244='Plan'!$C$25,$E$16,I244+K244),"n.a."),"")</x:f>
      </x:c>
    </x:row>
    <x:row r="245" ht="22" customHeight="1">
      <x:c r="B245" s="39" t="n">
        <x:v>219</x:v>
      </x:c>
      <x:c r="C245" s="40" t="str">
        <x:f>IF(AND($E$4,$B245&lt;='Plan'!$C$25),SUMIFS('Plan'!$F$32:$F$34,'Plan'!$C$32:$C$34,$B245),"")</x:f>
      </x:c>
      <x:c r="D245" s="40" t="str">
        <x:f>IF(AND($E$4,$B245&lt;='Plan'!$C$25),SUMIFS('Plan'!$G$32:$G$34,'Plan'!$E$32:$E$34,$B245),"")</x:f>
      </x:c>
      <x:c r="E245" s="40" t="str">
        <x:f>IF(AND($E$4,$B245&lt;='Plan'!$C$25),SUMIFS('Plan'!$H$32:$H$34,'Plan'!$E$32:$E$34,$B245),"")</x:f>
      </x:c>
      <x:c r="F245" s="40" t="str">
        <x:f>IF(AND($E$4,$B245&lt;='Plan'!$C$25),D245-E245,"")</x:f>
      </x:c>
      <x:c r="G245" s="40" t="str">
        <x:f>IF(AND($E$4,$B245&lt;='Plan'!$C$25),I244,"")</x:f>
      </x:c>
      <x:c r="H245" s="40" t="str">
        <x:f>IF(AND($E$4,$B245&lt;='Plan'!$C$25),IF('Plan'!$C$26="Receipts first",G245+F245,G245-C245),"")</x:f>
      </x:c>
      <x:c r="I245" s="40" t="str">
        <x:f>IF(AND($E$4,$B245&lt;='Plan'!$C$25),G245+F245-C245,"")</x:f>
      </x:c>
      <x:c r="J245" s="40" t="str">
        <x:f>IF(AND($E$4,$B245&lt;='Plan'!$C$25),MAX(0,-MIN(G245,H245,I245)),"")</x:f>
      </x:c>
      <x:c r="K245" s="40" t="str">
        <x:f>IF(AND($E$4,$B245&lt;='Plan'!$C$25),MAX(0,-I245),"")</x:f>
      </x:c>
      <x:c r="L245" s="40" t="str">
        <x:f>IF(AND($E$4,$B245&lt;='Plan'!$C$25),IF($B245&lt;'Plan'!$C$25,K245,0),"")</x:f>
      </x:c>
      <x:c r="M245" s="40" t="str">
        <x:f>IF(AND($E$4,$B245&lt;='Plan'!$C$25),IF($E$18="Funded",IF($B245='Plan'!$C$25,$E$16,I245+K245),"n.a."),"")</x:f>
      </x:c>
    </x:row>
    <x:row r="246" ht="22" customHeight="1">
      <x:c r="B246" s="39" t="n">
        <x:v>220</x:v>
      </x:c>
      <x:c r="C246" s="40" t="str">
        <x:f>IF(AND($E$4,$B246&lt;='Plan'!$C$25),SUMIFS('Plan'!$F$32:$F$34,'Plan'!$C$32:$C$34,$B246),"")</x:f>
      </x:c>
      <x:c r="D246" s="40" t="str">
        <x:f>IF(AND($E$4,$B246&lt;='Plan'!$C$25),SUMIFS('Plan'!$G$32:$G$34,'Plan'!$E$32:$E$34,$B246),"")</x:f>
      </x:c>
      <x:c r="E246" s="40" t="str">
        <x:f>IF(AND($E$4,$B246&lt;='Plan'!$C$25),SUMIFS('Plan'!$H$32:$H$34,'Plan'!$E$32:$E$34,$B246),"")</x:f>
      </x:c>
      <x:c r="F246" s="40" t="str">
        <x:f>IF(AND($E$4,$B246&lt;='Plan'!$C$25),D246-E246,"")</x:f>
      </x:c>
      <x:c r="G246" s="40" t="str">
        <x:f>IF(AND($E$4,$B246&lt;='Plan'!$C$25),I245,"")</x:f>
      </x:c>
      <x:c r="H246" s="40" t="str">
        <x:f>IF(AND($E$4,$B246&lt;='Plan'!$C$25),IF('Plan'!$C$26="Receipts first",G246+F246,G246-C246),"")</x:f>
      </x:c>
      <x:c r="I246" s="40" t="str">
        <x:f>IF(AND($E$4,$B246&lt;='Plan'!$C$25),G246+F246-C246,"")</x:f>
      </x:c>
      <x:c r="J246" s="40" t="str">
        <x:f>IF(AND($E$4,$B246&lt;='Plan'!$C$25),MAX(0,-MIN(G246,H246,I246)),"")</x:f>
      </x:c>
      <x:c r="K246" s="40" t="str">
        <x:f>IF(AND($E$4,$B246&lt;='Plan'!$C$25),MAX(0,-I246),"")</x:f>
      </x:c>
      <x:c r="L246" s="40" t="str">
        <x:f>IF(AND($E$4,$B246&lt;='Plan'!$C$25),IF($B246&lt;'Plan'!$C$25,K246,0),"")</x:f>
      </x:c>
      <x:c r="M246" s="40" t="str">
        <x:f>IF(AND($E$4,$B246&lt;='Plan'!$C$25),IF($E$18="Funded",IF($B246='Plan'!$C$25,$E$16,I246+K246),"n.a."),"")</x:f>
      </x:c>
    </x:row>
    <x:row r="247" ht="22" customHeight="1">
      <x:c r="B247" s="39" t="n">
        <x:v>221</x:v>
      </x:c>
      <x:c r="C247" s="40" t="str">
        <x:f>IF(AND($E$4,$B247&lt;='Plan'!$C$25),SUMIFS('Plan'!$F$32:$F$34,'Plan'!$C$32:$C$34,$B247),"")</x:f>
      </x:c>
      <x:c r="D247" s="40" t="str">
        <x:f>IF(AND($E$4,$B247&lt;='Plan'!$C$25),SUMIFS('Plan'!$G$32:$G$34,'Plan'!$E$32:$E$34,$B247),"")</x:f>
      </x:c>
      <x:c r="E247" s="40" t="str">
        <x:f>IF(AND($E$4,$B247&lt;='Plan'!$C$25),SUMIFS('Plan'!$H$32:$H$34,'Plan'!$E$32:$E$34,$B247),"")</x:f>
      </x:c>
      <x:c r="F247" s="40" t="str">
        <x:f>IF(AND($E$4,$B247&lt;='Plan'!$C$25),D247-E247,"")</x:f>
      </x:c>
      <x:c r="G247" s="40" t="str">
        <x:f>IF(AND($E$4,$B247&lt;='Plan'!$C$25),I246,"")</x:f>
      </x:c>
      <x:c r="H247" s="40" t="str">
        <x:f>IF(AND($E$4,$B247&lt;='Plan'!$C$25),IF('Plan'!$C$26="Receipts first",G247+F247,G247-C247),"")</x:f>
      </x:c>
      <x:c r="I247" s="40" t="str">
        <x:f>IF(AND($E$4,$B247&lt;='Plan'!$C$25),G247+F247-C247,"")</x:f>
      </x:c>
      <x:c r="J247" s="40" t="str">
        <x:f>IF(AND($E$4,$B247&lt;='Plan'!$C$25),MAX(0,-MIN(G247,H247,I247)),"")</x:f>
      </x:c>
      <x:c r="K247" s="40" t="str">
        <x:f>IF(AND($E$4,$B247&lt;='Plan'!$C$25),MAX(0,-I247),"")</x:f>
      </x:c>
      <x:c r="L247" s="40" t="str">
        <x:f>IF(AND($E$4,$B247&lt;='Plan'!$C$25),IF($B247&lt;'Plan'!$C$25,K247,0),"")</x:f>
      </x:c>
      <x:c r="M247" s="40" t="str">
        <x:f>IF(AND($E$4,$B247&lt;='Plan'!$C$25),IF($E$18="Funded",IF($B247='Plan'!$C$25,$E$16,I247+K247),"n.a."),"")</x:f>
      </x:c>
    </x:row>
    <x:row r="248" ht="22" customHeight="1">
      <x:c r="B248" s="39" t="n">
        <x:v>222</x:v>
      </x:c>
      <x:c r="C248" s="40" t="str">
        <x:f>IF(AND($E$4,$B248&lt;='Plan'!$C$25),SUMIFS('Plan'!$F$32:$F$34,'Plan'!$C$32:$C$34,$B248),"")</x:f>
      </x:c>
      <x:c r="D248" s="40" t="str">
        <x:f>IF(AND($E$4,$B248&lt;='Plan'!$C$25),SUMIFS('Plan'!$G$32:$G$34,'Plan'!$E$32:$E$34,$B248),"")</x:f>
      </x:c>
      <x:c r="E248" s="40" t="str">
        <x:f>IF(AND($E$4,$B248&lt;='Plan'!$C$25),SUMIFS('Plan'!$H$32:$H$34,'Plan'!$E$32:$E$34,$B248),"")</x:f>
      </x:c>
      <x:c r="F248" s="40" t="str">
        <x:f>IF(AND($E$4,$B248&lt;='Plan'!$C$25),D248-E248,"")</x:f>
      </x:c>
      <x:c r="G248" s="40" t="str">
        <x:f>IF(AND($E$4,$B248&lt;='Plan'!$C$25),I247,"")</x:f>
      </x:c>
      <x:c r="H248" s="40" t="str">
        <x:f>IF(AND($E$4,$B248&lt;='Plan'!$C$25),IF('Plan'!$C$26="Receipts first",G248+F248,G248-C248),"")</x:f>
      </x:c>
      <x:c r="I248" s="40" t="str">
        <x:f>IF(AND($E$4,$B248&lt;='Plan'!$C$25),G248+F248-C248,"")</x:f>
      </x:c>
      <x:c r="J248" s="40" t="str">
        <x:f>IF(AND($E$4,$B248&lt;='Plan'!$C$25),MAX(0,-MIN(G248,H248,I248)),"")</x:f>
      </x:c>
      <x:c r="K248" s="40" t="str">
        <x:f>IF(AND($E$4,$B248&lt;='Plan'!$C$25),MAX(0,-I248),"")</x:f>
      </x:c>
      <x:c r="L248" s="40" t="str">
        <x:f>IF(AND($E$4,$B248&lt;='Plan'!$C$25),IF($B248&lt;'Plan'!$C$25,K248,0),"")</x:f>
      </x:c>
      <x:c r="M248" s="40" t="str">
        <x:f>IF(AND($E$4,$B248&lt;='Plan'!$C$25),IF($E$18="Funded",IF($B248='Plan'!$C$25,$E$16,I248+K248),"n.a."),"")</x:f>
      </x:c>
    </x:row>
    <x:row r="249" ht="22" customHeight="1">
      <x:c r="B249" s="39" t="n">
        <x:v>223</x:v>
      </x:c>
      <x:c r="C249" s="40" t="str">
        <x:f>IF(AND($E$4,$B249&lt;='Plan'!$C$25),SUMIFS('Plan'!$F$32:$F$34,'Plan'!$C$32:$C$34,$B249),"")</x:f>
      </x:c>
      <x:c r="D249" s="40" t="str">
        <x:f>IF(AND($E$4,$B249&lt;='Plan'!$C$25),SUMIFS('Plan'!$G$32:$G$34,'Plan'!$E$32:$E$34,$B249),"")</x:f>
      </x:c>
      <x:c r="E249" s="40" t="str">
        <x:f>IF(AND($E$4,$B249&lt;='Plan'!$C$25),SUMIFS('Plan'!$H$32:$H$34,'Plan'!$E$32:$E$34,$B249),"")</x:f>
      </x:c>
      <x:c r="F249" s="40" t="str">
        <x:f>IF(AND($E$4,$B249&lt;='Plan'!$C$25),D249-E249,"")</x:f>
      </x:c>
      <x:c r="G249" s="40" t="str">
        <x:f>IF(AND($E$4,$B249&lt;='Plan'!$C$25),I248,"")</x:f>
      </x:c>
      <x:c r="H249" s="40" t="str">
        <x:f>IF(AND($E$4,$B249&lt;='Plan'!$C$25),IF('Plan'!$C$26="Receipts first",G249+F249,G249-C249),"")</x:f>
      </x:c>
      <x:c r="I249" s="40" t="str">
        <x:f>IF(AND($E$4,$B249&lt;='Plan'!$C$25),G249+F249-C249,"")</x:f>
      </x:c>
      <x:c r="J249" s="40" t="str">
        <x:f>IF(AND($E$4,$B249&lt;='Plan'!$C$25),MAX(0,-MIN(G249,H249,I249)),"")</x:f>
      </x:c>
      <x:c r="K249" s="40" t="str">
        <x:f>IF(AND($E$4,$B249&lt;='Plan'!$C$25),MAX(0,-I249),"")</x:f>
      </x:c>
      <x:c r="L249" s="40" t="str">
        <x:f>IF(AND($E$4,$B249&lt;='Plan'!$C$25),IF($B249&lt;'Plan'!$C$25,K249,0),"")</x:f>
      </x:c>
      <x:c r="M249" s="40" t="str">
        <x:f>IF(AND($E$4,$B249&lt;='Plan'!$C$25),IF($E$18="Funded",IF($B249='Plan'!$C$25,$E$16,I249+K249),"n.a."),"")</x:f>
      </x:c>
    </x:row>
    <x:row r="250" ht="22" customHeight="1">
      <x:c r="B250" s="39" t="n">
        <x:v>224</x:v>
      </x:c>
      <x:c r="C250" s="40" t="str">
        <x:f>IF(AND($E$4,$B250&lt;='Plan'!$C$25),SUMIFS('Plan'!$F$32:$F$34,'Plan'!$C$32:$C$34,$B250),"")</x:f>
      </x:c>
      <x:c r="D250" s="40" t="str">
        <x:f>IF(AND($E$4,$B250&lt;='Plan'!$C$25),SUMIFS('Plan'!$G$32:$G$34,'Plan'!$E$32:$E$34,$B250),"")</x:f>
      </x:c>
      <x:c r="E250" s="40" t="str">
        <x:f>IF(AND($E$4,$B250&lt;='Plan'!$C$25),SUMIFS('Plan'!$H$32:$H$34,'Plan'!$E$32:$E$34,$B250),"")</x:f>
      </x:c>
      <x:c r="F250" s="40" t="str">
        <x:f>IF(AND($E$4,$B250&lt;='Plan'!$C$25),D250-E250,"")</x:f>
      </x:c>
      <x:c r="G250" s="40" t="str">
        <x:f>IF(AND($E$4,$B250&lt;='Plan'!$C$25),I249,"")</x:f>
      </x:c>
      <x:c r="H250" s="40" t="str">
        <x:f>IF(AND($E$4,$B250&lt;='Plan'!$C$25),IF('Plan'!$C$26="Receipts first",G250+F250,G250-C250),"")</x:f>
      </x:c>
      <x:c r="I250" s="40" t="str">
        <x:f>IF(AND($E$4,$B250&lt;='Plan'!$C$25),G250+F250-C250,"")</x:f>
      </x:c>
      <x:c r="J250" s="40" t="str">
        <x:f>IF(AND($E$4,$B250&lt;='Plan'!$C$25),MAX(0,-MIN(G250,H250,I250)),"")</x:f>
      </x:c>
      <x:c r="K250" s="40" t="str">
        <x:f>IF(AND($E$4,$B250&lt;='Plan'!$C$25),MAX(0,-I250),"")</x:f>
      </x:c>
      <x:c r="L250" s="40" t="str">
        <x:f>IF(AND($E$4,$B250&lt;='Plan'!$C$25),IF($B250&lt;'Plan'!$C$25,K250,0),"")</x:f>
      </x:c>
      <x:c r="M250" s="40" t="str">
        <x:f>IF(AND($E$4,$B250&lt;='Plan'!$C$25),IF($E$18="Funded",IF($B250='Plan'!$C$25,$E$16,I250+K250),"n.a."),"")</x:f>
      </x:c>
    </x:row>
    <x:row r="251" ht="22" customHeight="1">
      <x:c r="B251" s="39" t="n">
        <x:v>225</x:v>
      </x:c>
      <x:c r="C251" s="40" t="str">
        <x:f>IF(AND($E$4,$B251&lt;='Plan'!$C$25),SUMIFS('Plan'!$F$32:$F$34,'Plan'!$C$32:$C$34,$B251),"")</x:f>
      </x:c>
      <x:c r="D251" s="40" t="str">
        <x:f>IF(AND($E$4,$B251&lt;='Plan'!$C$25),SUMIFS('Plan'!$G$32:$G$34,'Plan'!$E$32:$E$34,$B251),"")</x:f>
      </x:c>
      <x:c r="E251" s="40" t="str">
        <x:f>IF(AND($E$4,$B251&lt;='Plan'!$C$25),SUMIFS('Plan'!$H$32:$H$34,'Plan'!$E$32:$E$34,$B251),"")</x:f>
      </x:c>
      <x:c r="F251" s="40" t="str">
        <x:f>IF(AND($E$4,$B251&lt;='Plan'!$C$25),D251-E251,"")</x:f>
      </x:c>
      <x:c r="G251" s="40" t="str">
        <x:f>IF(AND($E$4,$B251&lt;='Plan'!$C$25),I250,"")</x:f>
      </x:c>
      <x:c r="H251" s="40" t="str">
        <x:f>IF(AND($E$4,$B251&lt;='Plan'!$C$25),IF('Plan'!$C$26="Receipts first",G251+F251,G251-C251),"")</x:f>
      </x:c>
      <x:c r="I251" s="40" t="str">
        <x:f>IF(AND($E$4,$B251&lt;='Plan'!$C$25),G251+F251-C251,"")</x:f>
      </x:c>
      <x:c r="J251" s="40" t="str">
        <x:f>IF(AND($E$4,$B251&lt;='Plan'!$C$25),MAX(0,-MIN(G251,H251,I251)),"")</x:f>
      </x:c>
      <x:c r="K251" s="40" t="str">
        <x:f>IF(AND($E$4,$B251&lt;='Plan'!$C$25),MAX(0,-I251),"")</x:f>
      </x:c>
      <x:c r="L251" s="40" t="str">
        <x:f>IF(AND($E$4,$B251&lt;='Plan'!$C$25),IF($B251&lt;'Plan'!$C$25,K251,0),"")</x:f>
      </x:c>
      <x:c r="M251" s="40" t="str">
        <x:f>IF(AND($E$4,$B251&lt;='Plan'!$C$25),IF($E$18="Funded",IF($B251='Plan'!$C$25,$E$16,I251+K251),"n.a."),"")</x:f>
      </x:c>
    </x:row>
    <x:row r="252" ht="22" customHeight="1">
      <x:c r="B252" s="39" t="n">
        <x:v>226</x:v>
      </x:c>
      <x:c r="C252" s="40" t="str">
        <x:f>IF(AND($E$4,$B252&lt;='Plan'!$C$25),SUMIFS('Plan'!$F$32:$F$34,'Plan'!$C$32:$C$34,$B252),"")</x:f>
      </x:c>
      <x:c r="D252" s="40" t="str">
        <x:f>IF(AND($E$4,$B252&lt;='Plan'!$C$25),SUMIFS('Plan'!$G$32:$G$34,'Plan'!$E$32:$E$34,$B252),"")</x:f>
      </x:c>
      <x:c r="E252" s="40" t="str">
        <x:f>IF(AND($E$4,$B252&lt;='Plan'!$C$25),SUMIFS('Plan'!$H$32:$H$34,'Plan'!$E$32:$E$34,$B252),"")</x:f>
      </x:c>
      <x:c r="F252" s="40" t="str">
        <x:f>IF(AND($E$4,$B252&lt;='Plan'!$C$25),D252-E252,"")</x:f>
      </x:c>
      <x:c r="G252" s="40" t="str">
        <x:f>IF(AND($E$4,$B252&lt;='Plan'!$C$25),I251,"")</x:f>
      </x:c>
      <x:c r="H252" s="40" t="str">
        <x:f>IF(AND($E$4,$B252&lt;='Plan'!$C$25),IF('Plan'!$C$26="Receipts first",G252+F252,G252-C252),"")</x:f>
      </x:c>
      <x:c r="I252" s="40" t="str">
        <x:f>IF(AND($E$4,$B252&lt;='Plan'!$C$25),G252+F252-C252,"")</x:f>
      </x:c>
      <x:c r="J252" s="40" t="str">
        <x:f>IF(AND($E$4,$B252&lt;='Plan'!$C$25),MAX(0,-MIN(G252,H252,I252)),"")</x:f>
      </x:c>
      <x:c r="K252" s="40" t="str">
        <x:f>IF(AND($E$4,$B252&lt;='Plan'!$C$25),MAX(0,-I252),"")</x:f>
      </x:c>
      <x:c r="L252" s="40" t="str">
        <x:f>IF(AND($E$4,$B252&lt;='Plan'!$C$25),IF($B252&lt;'Plan'!$C$25,K252,0),"")</x:f>
      </x:c>
      <x:c r="M252" s="40" t="str">
        <x:f>IF(AND($E$4,$B252&lt;='Plan'!$C$25),IF($E$18="Funded",IF($B252='Plan'!$C$25,$E$16,I252+K252),"n.a."),"")</x:f>
      </x:c>
    </x:row>
    <x:row r="253" ht="22" customHeight="1">
      <x:c r="B253" s="39" t="n">
        <x:v>227</x:v>
      </x:c>
      <x:c r="C253" s="40" t="str">
        <x:f>IF(AND($E$4,$B253&lt;='Plan'!$C$25),SUMIFS('Plan'!$F$32:$F$34,'Plan'!$C$32:$C$34,$B253),"")</x:f>
      </x:c>
      <x:c r="D253" s="40" t="str">
        <x:f>IF(AND($E$4,$B253&lt;='Plan'!$C$25),SUMIFS('Plan'!$G$32:$G$34,'Plan'!$E$32:$E$34,$B253),"")</x:f>
      </x:c>
      <x:c r="E253" s="40" t="str">
        <x:f>IF(AND($E$4,$B253&lt;='Plan'!$C$25),SUMIFS('Plan'!$H$32:$H$34,'Plan'!$E$32:$E$34,$B253),"")</x:f>
      </x:c>
      <x:c r="F253" s="40" t="str">
        <x:f>IF(AND($E$4,$B253&lt;='Plan'!$C$25),D253-E253,"")</x:f>
      </x:c>
      <x:c r="G253" s="40" t="str">
        <x:f>IF(AND($E$4,$B253&lt;='Plan'!$C$25),I252,"")</x:f>
      </x:c>
      <x:c r="H253" s="40" t="str">
        <x:f>IF(AND($E$4,$B253&lt;='Plan'!$C$25),IF('Plan'!$C$26="Receipts first",G253+F253,G253-C253),"")</x:f>
      </x:c>
      <x:c r="I253" s="40" t="str">
        <x:f>IF(AND($E$4,$B253&lt;='Plan'!$C$25),G253+F253-C253,"")</x:f>
      </x:c>
      <x:c r="J253" s="40" t="str">
        <x:f>IF(AND($E$4,$B253&lt;='Plan'!$C$25),MAX(0,-MIN(G253,H253,I253)),"")</x:f>
      </x:c>
      <x:c r="K253" s="40" t="str">
        <x:f>IF(AND($E$4,$B253&lt;='Plan'!$C$25),MAX(0,-I253),"")</x:f>
      </x:c>
      <x:c r="L253" s="40" t="str">
        <x:f>IF(AND($E$4,$B253&lt;='Plan'!$C$25),IF($B253&lt;'Plan'!$C$25,K253,0),"")</x:f>
      </x:c>
      <x:c r="M253" s="40" t="str">
        <x:f>IF(AND($E$4,$B253&lt;='Plan'!$C$25),IF($E$18="Funded",IF($B253='Plan'!$C$25,$E$16,I253+K253),"n.a."),"")</x:f>
      </x:c>
    </x:row>
    <x:row r="254" ht="22" customHeight="1">
      <x:c r="B254" s="39" t="n">
        <x:v>228</x:v>
      </x:c>
      <x:c r="C254" s="40" t="str">
        <x:f>IF(AND($E$4,$B254&lt;='Plan'!$C$25),SUMIFS('Plan'!$F$32:$F$34,'Plan'!$C$32:$C$34,$B254),"")</x:f>
      </x:c>
      <x:c r="D254" s="40" t="str">
        <x:f>IF(AND($E$4,$B254&lt;='Plan'!$C$25),SUMIFS('Plan'!$G$32:$G$34,'Plan'!$E$32:$E$34,$B254),"")</x:f>
      </x:c>
      <x:c r="E254" s="40" t="str">
        <x:f>IF(AND($E$4,$B254&lt;='Plan'!$C$25),SUMIFS('Plan'!$H$32:$H$34,'Plan'!$E$32:$E$34,$B254),"")</x:f>
      </x:c>
      <x:c r="F254" s="40" t="str">
        <x:f>IF(AND($E$4,$B254&lt;='Plan'!$C$25),D254-E254,"")</x:f>
      </x:c>
      <x:c r="G254" s="40" t="str">
        <x:f>IF(AND($E$4,$B254&lt;='Plan'!$C$25),I253,"")</x:f>
      </x:c>
      <x:c r="H254" s="40" t="str">
        <x:f>IF(AND($E$4,$B254&lt;='Plan'!$C$25),IF('Plan'!$C$26="Receipts first",G254+F254,G254-C254),"")</x:f>
      </x:c>
      <x:c r="I254" s="40" t="str">
        <x:f>IF(AND($E$4,$B254&lt;='Plan'!$C$25),G254+F254-C254,"")</x:f>
      </x:c>
      <x:c r="J254" s="40" t="str">
        <x:f>IF(AND($E$4,$B254&lt;='Plan'!$C$25),MAX(0,-MIN(G254,H254,I254)),"")</x:f>
      </x:c>
      <x:c r="K254" s="40" t="str">
        <x:f>IF(AND($E$4,$B254&lt;='Plan'!$C$25),MAX(0,-I254),"")</x:f>
      </x:c>
      <x:c r="L254" s="40" t="str">
        <x:f>IF(AND($E$4,$B254&lt;='Plan'!$C$25),IF($B254&lt;'Plan'!$C$25,K254,0),"")</x:f>
      </x:c>
      <x:c r="M254" s="40" t="str">
        <x:f>IF(AND($E$4,$B254&lt;='Plan'!$C$25),IF($E$18="Funded",IF($B254='Plan'!$C$25,$E$16,I254+K254),"n.a."),"")</x:f>
      </x:c>
    </x:row>
    <x:row r="255" ht="22" customHeight="1">
      <x:c r="B255" s="39" t="n">
        <x:v>229</x:v>
      </x:c>
      <x:c r="C255" s="40" t="str">
        <x:f>IF(AND($E$4,$B255&lt;='Plan'!$C$25),SUMIFS('Plan'!$F$32:$F$34,'Plan'!$C$32:$C$34,$B255),"")</x:f>
      </x:c>
      <x:c r="D255" s="40" t="str">
        <x:f>IF(AND($E$4,$B255&lt;='Plan'!$C$25),SUMIFS('Plan'!$G$32:$G$34,'Plan'!$E$32:$E$34,$B255),"")</x:f>
      </x:c>
      <x:c r="E255" s="40" t="str">
        <x:f>IF(AND($E$4,$B255&lt;='Plan'!$C$25),SUMIFS('Plan'!$H$32:$H$34,'Plan'!$E$32:$E$34,$B255),"")</x:f>
      </x:c>
      <x:c r="F255" s="40" t="str">
        <x:f>IF(AND($E$4,$B255&lt;='Plan'!$C$25),D255-E255,"")</x:f>
      </x:c>
      <x:c r="G255" s="40" t="str">
        <x:f>IF(AND($E$4,$B255&lt;='Plan'!$C$25),I254,"")</x:f>
      </x:c>
      <x:c r="H255" s="40" t="str">
        <x:f>IF(AND($E$4,$B255&lt;='Plan'!$C$25),IF('Plan'!$C$26="Receipts first",G255+F255,G255-C255),"")</x:f>
      </x:c>
      <x:c r="I255" s="40" t="str">
        <x:f>IF(AND($E$4,$B255&lt;='Plan'!$C$25),G255+F255-C255,"")</x:f>
      </x:c>
      <x:c r="J255" s="40" t="str">
        <x:f>IF(AND($E$4,$B255&lt;='Plan'!$C$25),MAX(0,-MIN(G255,H255,I255)),"")</x:f>
      </x:c>
      <x:c r="K255" s="40" t="str">
        <x:f>IF(AND($E$4,$B255&lt;='Plan'!$C$25),MAX(0,-I255),"")</x:f>
      </x:c>
      <x:c r="L255" s="40" t="str">
        <x:f>IF(AND($E$4,$B255&lt;='Plan'!$C$25),IF($B255&lt;'Plan'!$C$25,K255,0),"")</x:f>
      </x:c>
      <x:c r="M255" s="40" t="str">
        <x:f>IF(AND($E$4,$B255&lt;='Plan'!$C$25),IF($E$18="Funded",IF($B255='Plan'!$C$25,$E$16,I255+K255),"n.a."),"")</x:f>
      </x:c>
    </x:row>
    <x:row r="256" ht="22" customHeight="1">
      <x:c r="B256" s="39" t="n">
        <x:v>230</x:v>
      </x:c>
      <x:c r="C256" s="40" t="str">
        <x:f>IF(AND($E$4,$B256&lt;='Plan'!$C$25),SUMIFS('Plan'!$F$32:$F$34,'Plan'!$C$32:$C$34,$B256),"")</x:f>
      </x:c>
      <x:c r="D256" s="40" t="str">
        <x:f>IF(AND($E$4,$B256&lt;='Plan'!$C$25),SUMIFS('Plan'!$G$32:$G$34,'Plan'!$E$32:$E$34,$B256),"")</x:f>
      </x:c>
      <x:c r="E256" s="40" t="str">
        <x:f>IF(AND($E$4,$B256&lt;='Plan'!$C$25),SUMIFS('Plan'!$H$32:$H$34,'Plan'!$E$32:$E$34,$B256),"")</x:f>
      </x:c>
      <x:c r="F256" s="40" t="str">
        <x:f>IF(AND($E$4,$B256&lt;='Plan'!$C$25),D256-E256,"")</x:f>
      </x:c>
      <x:c r="G256" s="40" t="str">
        <x:f>IF(AND($E$4,$B256&lt;='Plan'!$C$25),I255,"")</x:f>
      </x:c>
      <x:c r="H256" s="40" t="str">
        <x:f>IF(AND($E$4,$B256&lt;='Plan'!$C$25),IF('Plan'!$C$26="Receipts first",G256+F256,G256-C256),"")</x:f>
      </x:c>
      <x:c r="I256" s="40" t="str">
        <x:f>IF(AND($E$4,$B256&lt;='Plan'!$C$25),G256+F256-C256,"")</x:f>
      </x:c>
      <x:c r="J256" s="40" t="str">
        <x:f>IF(AND($E$4,$B256&lt;='Plan'!$C$25),MAX(0,-MIN(G256,H256,I256)),"")</x:f>
      </x:c>
      <x:c r="K256" s="40" t="str">
        <x:f>IF(AND($E$4,$B256&lt;='Plan'!$C$25),MAX(0,-I256),"")</x:f>
      </x:c>
      <x:c r="L256" s="40" t="str">
        <x:f>IF(AND($E$4,$B256&lt;='Plan'!$C$25),IF($B256&lt;'Plan'!$C$25,K256,0),"")</x:f>
      </x:c>
      <x:c r="M256" s="40" t="str">
        <x:f>IF(AND($E$4,$B256&lt;='Plan'!$C$25),IF($E$18="Funded",IF($B256='Plan'!$C$25,$E$16,I256+K256),"n.a."),"")</x:f>
      </x:c>
    </x:row>
    <x:row r="257" ht="22" customHeight="1">
      <x:c r="B257" s="39" t="n">
        <x:v>231</x:v>
      </x:c>
      <x:c r="C257" s="40" t="str">
        <x:f>IF(AND($E$4,$B257&lt;='Plan'!$C$25),SUMIFS('Plan'!$F$32:$F$34,'Plan'!$C$32:$C$34,$B257),"")</x:f>
      </x:c>
      <x:c r="D257" s="40" t="str">
        <x:f>IF(AND($E$4,$B257&lt;='Plan'!$C$25),SUMIFS('Plan'!$G$32:$G$34,'Plan'!$E$32:$E$34,$B257),"")</x:f>
      </x:c>
      <x:c r="E257" s="40" t="str">
        <x:f>IF(AND($E$4,$B257&lt;='Plan'!$C$25),SUMIFS('Plan'!$H$32:$H$34,'Plan'!$E$32:$E$34,$B257),"")</x:f>
      </x:c>
      <x:c r="F257" s="40" t="str">
        <x:f>IF(AND($E$4,$B257&lt;='Plan'!$C$25),D257-E257,"")</x:f>
      </x:c>
      <x:c r="G257" s="40" t="str">
        <x:f>IF(AND($E$4,$B257&lt;='Plan'!$C$25),I256,"")</x:f>
      </x:c>
      <x:c r="H257" s="40" t="str">
        <x:f>IF(AND($E$4,$B257&lt;='Plan'!$C$25),IF('Plan'!$C$26="Receipts first",G257+F257,G257-C257),"")</x:f>
      </x:c>
      <x:c r="I257" s="40" t="str">
        <x:f>IF(AND($E$4,$B257&lt;='Plan'!$C$25),G257+F257-C257,"")</x:f>
      </x:c>
      <x:c r="J257" s="40" t="str">
        <x:f>IF(AND($E$4,$B257&lt;='Plan'!$C$25),MAX(0,-MIN(G257,H257,I257)),"")</x:f>
      </x:c>
      <x:c r="K257" s="40" t="str">
        <x:f>IF(AND($E$4,$B257&lt;='Plan'!$C$25),MAX(0,-I257),"")</x:f>
      </x:c>
      <x:c r="L257" s="40" t="str">
        <x:f>IF(AND($E$4,$B257&lt;='Plan'!$C$25),IF($B257&lt;'Plan'!$C$25,K257,0),"")</x:f>
      </x:c>
      <x:c r="M257" s="40" t="str">
        <x:f>IF(AND($E$4,$B257&lt;='Plan'!$C$25),IF($E$18="Funded",IF($B257='Plan'!$C$25,$E$16,I257+K257),"n.a."),"")</x:f>
      </x:c>
    </x:row>
    <x:row r="258" ht="22" customHeight="1">
      <x:c r="B258" s="39" t="n">
        <x:v>232</x:v>
      </x:c>
      <x:c r="C258" s="40" t="str">
        <x:f>IF(AND($E$4,$B258&lt;='Plan'!$C$25),SUMIFS('Plan'!$F$32:$F$34,'Plan'!$C$32:$C$34,$B258),"")</x:f>
      </x:c>
      <x:c r="D258" s="40" t="str">
        <x:f>IF(AND($E$4,$B258&lt;='Plan'!$C$25),SUMIFS('Plan'!$G$32:$G$34,'Plan'!$E$32:$E$34,$B258),"")</x:f>
      </x:c>
      <x:c r="E258" s="40" t="str">
        <x:f>IF(AND($E$4,$B258&lt;='Plan'!$C$25),SUMIFS('Plan'!$H$32:$H$34,'Plan'!$E$32:$E$34,$B258),"")</x:f>
      </x:c>
      <x:c r="F258" s="40" t="str">
        <x:f>IF(AND($E$4,$B258&lt;='Plan'!$C$25),D258-E258,"")</x:f>
      </x:c>
      <x:c r="G258" s="40" t="str">
        <x:f>IF(AND($E$4,$B258&lt;='Plan'!$C$25),I257,"")</x:f>
      </x:c>
      <x:c r="H258" s="40" t="str">
        <x:f>IF(AND($E$4,$B258&lt;='Plan'!$C$25),IF('Plan'!$C$26="Receipts first",G258+F258,G258-C258),"")</x:f>
      </x:c>
      <x:c r="I258" s="40" t="str">
        <x:f>IF(AND($E$4,$B258&lt;='Plan'!$C$25),G258+F258-C258,"")</x:f>
      </x:c>
      <x:c r="J258" s="40" t="str">
        <x:f>IF(AND($E$4,$B258&lt;='Plan'!$C$25),MAX(0,-MIN(G258,H258,I258)),"")</x:f>
      </x:c>
      <x:c r="K258" s="40" t="str">
        <x:f>IF(AND($E$4,$B258&lt;='Plan'!$C$25),MAX(0,-I258),"")</x:f>
      </x:c>
      <x:c r="L258" s="40" t="str">
        <x:f>IF(AND($E$4,$B258&lt;='Plan'!$C$25),IF($B258&lt;'Plan'!$C$25,K258,0),"")</x:f>
      </x:c>
      <x:c r="M258" s="40" t="str">
        <x:f>IF(AND($E$4,$B258&lt;='Plan'!$C$25),IF($E$18="Funded",IF($B258='Plan'!$C$25,$E$16,I258+K258),"n.a."),"")</x:f>
      </x:c>
    </x:row>
    <x:row r="259" ht="22" customHeight="1">
      <x:c r="B259" s="39" t="n">
        <x:v>233</x:v>
      </x:c>
      <x:c r="C259" s="40" t="str">
        <x:f>IF(AND($E$4,$B259&lt;='Plan'!$C$25),SUMIFS('Plan'!$F$32:$F$34,'Plan'!$C$32:$C$34,$B259),"")</x:f>
      </x:c>
      <x:c r="D259" s="40" t="str">
        <x:f>IF(AND($E$4,$B259&lt;='Plan'!$C$25),SUMIFS('Plan'!$G$32:$G$34,'Plan'!$E$32:$E$34,$B259),"")</x:f>
      </x:c>
      <x:c r="E259" s="40" t="str">
        <x:f>IF(AND($E$4,$B259&lt;='Plan'!$C$25),SUMIFS('Plan'!$H$32:$H$34,'Plan'!$E$32:$E$34,$B259),"")</x:f>
      </x:c>
      <x:c r="F259" s="40" t="str">
        <x:f>IF(AND($E$4,$B259&lt;='Plan'!$C$25),D259-E259,"")</x:f>
      </x:c>
      <x:c r="G259" s="40" t="str">
        <x:f>IF(AND($E$4,$B259&lt;='Plan'!$C$25),I258,"")</x:f>
      </x:c>
      <x:c r="H259" s="40" t="str">
        <x:f>IF(AND($E$4,$B259&lt;='Plan'!$C$25),IF('Plan'!$C$26="Receipts first",G259+F259,G259-C259),"")</x:f>
      </x:c>
      <x:c r="I259" s="40" t="str">
        <x:f>IF(AND($E$4,$B259&lt;='Plan'!$C$25),G259+F259-C259,"")</x:f>
      </x:c>
      <x:c r="J259" s="40" t="str">
        <x:f>IF(AND($E$4,$B259&lt;='Plan'!$C$25),MAX(0,-MIN(G259,H259,I259)),"")</x:f>
      </x:c>
      <x:c r="K259" s="40" t="str">
        <x:f>IF(AND($E$4,$B259&lt;='Plan'!$C$25),MAX(0,-I259),"")</x:f>
      </x:c>
      <x:c r="L259" s="40" t="str">
        <x:f>IF(AND($E$4,$B259&lt;='Plan'!$C$25),IF($B259&lt;'Plan'!$C$25,K259,0),"")</x:f>
      </x:c>
      <x:c r="M259" s="40" t="str">
        <x:f>IF(AND($E$4,$B259&lt;='Plan'!$C$25),IF($E$18="Funded",IF($B259='Plan'!$C$25,$E$16,I259+K259),"n.a."),"")</x:f>
      </x:c>
    </x:row>
    <x:row r="260" ht="22" customHeight="1">
      <x:c r="B260" s="39" t="n">
        <x:v>234</x:v>
      </x:c>
      <x:c r="C260" s="40" t="str">
        <x:f>IF(AND($E$4,$B260&lt;='Plan'!$C$25),SUMIFS('Plan'!$F$32:$F$34,'Plan'!$C$32:$C$34,$B260),"")</x:f>
      </x:c>
      <x:c r="D260" s="40" t="str">
        <x:f>IF(AND($E$4,$B260&lt;='Plan'!$C$25),SUMIFS('Plan'!$G$32:$G$34,'Plan'!$E$32:$E$34,$B260),"")</x:f>
      </x:c>
      <x:c r="E260" s="40" t="str">
        <x:f>IF(AND($E$4,$B260&lt;='Plan'!$C$25),SUMIFS('Plan'!$H$32:$H$34,'Plan'!$E$32:$E$34,$B260),"")</x:f>
      </x:c>
      <x:c r="F260" s="40" t="str">
        <x:f>IF(AND($E$4,$B260&lt;='Plan'!$C$25),D260-E260,"")</x:f>
      </x:c>
      <x:c r="G260" s="40" t="str">
        <x:f>IF(AND($E$4,$B260&lt;='Plan'!$C$25),I259,"")</x:f>
      </x:c>
      <x:c r="H260" s="40" t="str">
        <x:f>IF(AND($E$4,$B260&lt;='Plan'!$C$25),IF('Plan'!$C$26="Receipts first",G260+F260,G260-C260),"")</x:f>
      </x:c>
      <x:c r="I260" s="40" t="str">
        <x:f>IF(AND($E$4,$B260&lt;='Plan'!$C$25),G260+F260-C260,"")</x:f>
      </x:c>
      <x:c r="J260" s="40" t="str">
        <x:f>IF(AND($E$4,$B260&lt;='Plan'!$C$25),MAX(0,-MIN(G260,H260,I260)),"")</x:f>
      </x:c>
      <x:c r="K260" s="40" t="str">
        <x:f>IF(AND($E$4,$B260&lt;='Plan'!$C$25),MAX(0,-I260),"")</x:f>
      </x:c>
      <x:c r="L260" s="40" t="str">
        <x:f>IF(AND($E$4,$B260&lt;='Plan'!$C$25),IF($B260&lt;'Plan'!$C$25,K260,0),"")</x:f>
      </x:c>
      <x:c r="M260" s="40" t="str">
        <x:f>IF(AND($E$4,$B260&lt;='Plan'!$C$25),IF($E$18="Funded",IF($B260='Plan'!$C$25,$E$16,I260+K260),"n.a."),"")</x:f>
      </x:c>
    </x:row>
    <x:row r="261" ht="22" customHeight="1">
      <x:c r="B261" s="39" t="n">
        <x:v>235</x:v>
      </x:c>
      <x:c r="C261" s="40" t="str">
        <x:f>IF(AND($E$4,$B261&lt;='Plan'!$C$25),SUMIFS('Plan'!$F$32:$F$34,'Plan'!$C$32:$C$34,$B261),"")</x:f>
      </x:c>
      <x:c r="D261" s="40" t="str">
        <x:f>IF(AND($E$4,$B261&lt;='Plan'!$C$25),SUMIFS('Plan'!$G$32:$G$34,'Plan'!$E$32:$E$34,$B261),"")</x:f>
      </x:c>
      <x:c r="E261" s="40" t="str">
        <x:f>IF(AND($E$4,$B261&lt;='Plan'!$C$25),SUMIFS('Plan'!$H$32:$H$34,'Plan'!$E$32:$E$34,$B261),"")</x:f>
      </x:c>
      <x:c r="F261" s="40" t="str">
        <x:f>IF(AND($E$4,$B261&lt;='Plan'!$C$25),D261-E261,"")</x:f>
      </x:c>
      <x:c r="G261" s="40" t="str">
        <x:f>IF(AND($E$4,$B261&lt;='Plan'!$C$25),I260,"")</x:f>
      </x:c>
      <x:c r="H261" s="40" t="str">
        <x:f>IF(AND($E$4,$B261&lt;='Plan'!$C$25),IF('Plan'!$C$26="Receipts first",G261+F261,G261-C261),"")</x:f>
      </x:c>
      <x:c r="I261" s="40" t="str">
        <x:f>IF(AND($E$4,$B261&lt;='Plan'!$C$25),G261+F261-C261,"")</x:f>
      </x:c>
      <x:c r="J261" s="40" t="str">
        <x:f>IF(AND($E$4,$B261&lt;='Plan'!$C$25),MAX(0,-MIN(G261,H261,I261)),"")</x:f>
      </x:c>
      <x:c r="K261" s="40" t="str">
        <x:f>IF(AND($E$4,$B261&lt;='Plan'!$C$25),MAX(0,-I261),"")</x:f>
      </x:c>
      <x:c r="L261" s="40" t="str">
        <x:f>IF(AND($E$4,$B261&lt;='Plan'!$C$25),IF($B261&lt;'Plan'!$C$25,K261,0),"")</x:f>
      </x:c>
      <x:c r="M261" s="40" t="str">
        <x:f>IF(AND($E$4,$B261&lt;='Plan'!$C$25),IF($E$18="Funded",IF($B261='Plan'!$C$25,$E$16,I261+K261),"n.a."),"")</x:f>
      </x:c>
    </x:row>
    <x:row r="262" ht="22" customHeight="1">
      <x:c r="B262" s="39" t="n">
        <x:v>236</x:v>
      </x:c>
      <x:c r="C262" s="40" t="str">
        <x:f>IF(AND($E$4,$B262&lt;='Plan'!$C$25),SUMIFS('Plan'!$F$32:$F$34,'Plan'!$C$32:$C$34,$B262),"")</x:f>
      </x:c>
      <x:c r="D262" s="40" t="str">
        <x:f>IF(AND($E$4,$B262&lt;='Plan'!$C$25),SUMIFS('Plan'!$G$32:$G$34,'Plan'!$E$32:$E$34,$B262),"")</x:f>
      </x:c>
      <x:c r="E262" s="40" t="str">
        <x:f>IF(AND($E$4,$B262&lt;='Plan'!$C$25),SUMIFS('Plan'!$H$32:$H$34,'Plan'!$E$32:$E$34,$B262),"")</x:f>
      </x:c>
      <x:c r="F262" s="40" t="str">
        <x:f>IF(AND($E$4,$B262&lt;='Plan'!$C$25),D262-E262,"")</x:f>
      </x:c>
      <x:c r="G262" s="40" t="str">
        <x:f>IF(AND($E$4,$B262&lt;='Plan'!$C$25),I261,"")</x:f>
      </x:c>
      <x:c r="H262" s="40" t="str">
        <x:f>IF(AND($E$4,$B262&lt;='Plan'!$C$25),IF('Plan'!$C$26="Receipts first",G262+F262,G262-C262),"")</x:f>
      </x:c>
      <x:c r="I262" s="40" t="str">
        <x:f>IF(AND($E$4,$B262&lt;='Plan'!$C$25),G262+F262-C262,"")</x:f>
      </x:c>
      <x:c r="J262" s="40" t="str">
        <x:f>IF(AND($E$4,$B262&lt;='Plan'!$C$25),MAX(0,-MIN(G262,H262,I262)),"")</x:f>
      </x:c>
      <x:c r="K262" s="40" t="str">
        <x:f>IF(AND($E$4,$B262&lt;='Plan'!$C$25),MAX(0,-I262),"")</x:f>
      </x:c>
      <x:c r="L262" s="40" t="str">
        <x:f>IF(AND($E$4,$B262&lt;='Plan'!$C$25),IF($B262&lt;'Plan'!$C$25,K262,0),"")</x:f>
      </x:c>
      <x:c r="M262" s="40" t="str">
        <x:f>IF(AND($E$4,$B262&lt;='Plan'!$C$25),IF($E$18="Funded",IF($B262='Plan'!$C$25,$E$16,I262+K262),"n.a."),"")</x:f>
      </x:c>
    </x:row>
    <x:row r="263" ht="22" customHeight="1">
      <x:c r="B263" s="39" t="n">
        <x:v>237</x:v>
      </x:c>
      <x:c r="C263" s="40" t="str">
        <x:f>IF(AND($E$4,$B263&lt;='Plan'!$C$25),SUMIFS('Plan'!$F$32:$F$34,'Plan'!$C$32:$C$34,$B263),"")</x:f>
      </x:c>
      <x:c r="D263" s="40" t="str">
        <x:f>IF(AND($E$4,$B263&lt;='Plan'!$C$25),SUMIFS('Plan'!$G$32:$G$34,'Plan'!$E$32:$E$34,$B263),"")</x:f>
      </x:c>
      <x:c r="E263" s="40" t="str">
        <x:f>IF(AND($E$4,$B263&lt;='Plan'!$C$25),SUMIFS('Plan'!$H$32:$H$34,'Plan'!$E$32:$E$34,$B263),"")</x:f>
      </x:c>
      <x:c r="F263" s="40" t="str">
        <x:f>IF(AND($E$4,$B263&lt;='Plan'!$C$25),D263-E263,"")</x:f>
      </x:c>
      <x:c r="G263" s="40" t="str">
        <x:f>IF(AND($E$4,$B263&lt;='Plan'!$C$25),I262,"")</x:f>
      </x:c>
      <x:c r="H263" s="40" t="str">
        <x:f>IF(AND($E$4,$B263&lt;='Plan'!$C$25),IF('Plan'!$C$26="Receipts first",G263+F263,G263-C263),"")</x:f>
      </x:c>
      <x:c r="I263" s="40" t="str">
        <x:f>IF(AND($E$4,$B263&lt;='Plan'!$C$25),G263+F263-C263,"")</x:f>
      </x:c>
      <x:c r="J263" s="40" t="str">
        <x:f>IF(AND($E$4,$B263&lt;='Plan'!$C$25),MAX(0,-MIN(G263,H263,I263)),"")</x:f>
      </x:c>
      <x:c r="K263" s="40" t="str">
        <x:f>IF(AND($E$4,$B263&lt;='Plan'!$C$25),MAX(0,-I263),"")</x:f>
      </x:c>
      <x:c r="L263" s="40" t="str">
        <x:f>IF(AND($E$4,$B263&lt;='Plan'!$C$25),IF($B263&lt;'Plan'!$C$25,K263,0),"")</x:f>
      </x:c>
      <x:c r="M263" s="40" t="str">
        <x:f>IF(AND($E$4,$B263&lt;='Plan'!$C$25),IF($E$18="Funded",IF($B263='Plan'!$C$25,$E$16,I263+K263),"n.a."),"")</x:f>
      </x:c>
    </x:row>
    <x:row r="264" ht="22" customHeight="1">
      <x:c r="B264" s="39" t="n">
        <x:v>238</x:v>
      </x:c>
      <x:c r="C264" s="40" t="str">
        <x:f>IF(AND($E$4,$B264&lt;='Plan'!$C$25),SUMIFS('Plan'!$F$32:$F$34,'Plan'!$C$32:$C$34,$B264),"")</x:f>
      </x:c>
      <x:c r="D264" s="40" t="str">
        <x:f>IF(AND($E$4,$B264&lt;='Plan'!$C$25),SUMIFS('Plan'!$G$32:$G$34,'Plan'!$E$32:$E$34,$B264),"")</x:f>
      </x:c>
      <x:c r="E264" s="40" t="str">
        <x:f>IF(AND($E$4,$B264&lt;='Plan'!$C$25),SUMIFS('Plan'!$H$32:$H$34,'Plan'!$E$32:$E$34,$B264),"")</x:f>
      </x:c>
      <x:c r="F264" s="40" t="str">
        <x:f>IF(AND($E$4,$B264&lt;='Plan'!$C$25),D264-E264,"")</x:f>
      </x:c>
      <x:c r="G264" s="40" t="str">
        <x:f>IF(AND($E$4,$B264&lt;='Plan'!$C$25),I263,"")</x:f>
      </x:c>
      <x:c r="H264" s="40" t="str">
        <x:f>IF(AND($E$4,$B264&lt;='Plan'!$C$25),IF('Plan'!$C$26="Receipts first",G264+F264,G264-C264),"")</x:f>
      </x:c>
      <x:c r="I264" s="40" t="str">
        <x:f>IF(AND($E$4,$B264&lt;='Plan'!$C$25),G264+F264-C264,"")</x:f>
      </x:c>
      <x:c r="J264" s="40" t="str">
        <x:f>IF(AND($E$4,$B264&lt;='Plan'!$C$25),MAX(0,-MIN(G264,H264,I264)),"")</x:f>
      </x:c>
      <x:c r="K264" s="40" t="str">
        <x:f>IF(AND($E$4,$B264&lt;='Plan'!$C$25),MAX(0,-I264),"")</x:f>
      </x:c>
      <x:c r="L264" s="40" t="str">
        <x:f>IF(AND($E$4,$B264&lt;='Plan'!$C$25),IF($B264&lt;'Plan'!$C$25,K264,0),"")</x:f>
      </x:c>
      <x:c r="M264" s="40" t="str">
        <x:f>IF(AND($E$4,$B264&lt;='Plan'!$C$25),IF($E$18="Funded",IF($B264='Plan'!$C$25,$E$16,I264+K264),"n.a."),"")</x:f>
      </x:c>
    </x:row>
    <x:row r="265" ht="22" customHeight="1">
      <x:c r="B265" s="39" t="n">
        <x:v>239</x:v>
      </x:c>
      <x:c r="C265" s="40" t="str">
        <x:f>IF(AND($E$4,$B265&lt;='Plan'!$C$25),SUMIFS('Plan'!$F$32:$F$34,'Plan'!$C$32:$C$34,$B265),"")</x:f>
      </x:c>
      <x:c r="D265" s="40" t="str">
        <x:f>IF(AND($E$4,$B265&lt;='Plan'!$C$25),SUMIFS('Plan'!$G$32:$G$34,'Plan'!$E$32:$E$34,$B265),"")</x:f>
      </x:c>
      <x:c r="E265" s="40" t="str">
        <x:f>IF(AND($E$4,$B265&lt;='Plan'!$C$25),SUMIFS('Plan'!$H$32:$H$34,'Plan'!$E$32:$E$34,$B265),"")</x:f>
      </x:c>
      <x:c r="F265" s="40" t="str">
        <x:f>IF(AND($E$4,$B265&lt;='Plan'!$C$25),D265-E265,"")</x:f>
      </x:c>
      <x:c r="G265" s="40" t="str">
        <x:f>IF(AND($E$4,$B265&lt;='Plan'!$C$25),I264,"")</x:f>
      </x:c>
      <x:c r="H265" s="40" t="str">
        <x:f>IF(AND($E$4,$B265&lt;='Plan'!$C$25),IF('Plan'!$C$26="Receipts first",G265+F265,G265-C265),"")</x:f>
      </x:c>
      <x:c r="I265" s="40" t="str">
        <x:f>IF(AND($E$4,$B265&lt;='Plan'!$C$25),G265+F265-C265,"")</x:f>
      </x:c>
      <x:c r="J265" s="40" t="str">
        <x:f>IF(AND($E$4,$B265&lt;='Plan'!$C$25),MAX(0,-MIN(G265,H265,I265)),"")</x:f>
      </x:c>
      <x:c r="K265" s="40" t="str">
        <x:f>IF(AND($E$4,$B265&lt;='Plan'!$C$25),MAX(0,-I265),"")</x:f>
      </x:c>
      <x:c r="L265" s="40" t="str">
        <x:f>IF(AND($E$4,$B265&lt;='Plan'!$C$25),IF($B265&lt;'Plan'!$C$25,K265,0),"")</x:f>
      </x:c>
      <x:c r="M265" s="40" t="str">
        <x:f>IF(AND($E$4,$B265&lt;='Plan'!$C$25),IF($E$18="Funded",IF($B265='Plan'!$C$25,$E$16,I265+K265),"n.a."),"")</x:f>
      </x:c>
    </x:row>
    <x:row r="266" ht="22" customHeight="1">
      <x:c r="B266" s="39" t="n">
        <x:v>240</x:v>
      </x:c>
      <x:c r="C266" s="40" t="str">
        <x:f>IF(AND($E$4,$B266&lt;='Plan'!$C$25),SUMIFS('Plan'!$F$32:$F$34,'Plan'!$C$32:$C$34,$B266),"")</x:f>
      </x:c>
      <x:c r="D266" s="40" t="str">
        <x:f>IF(AND($E$4,$B266&lt;='Plan'!$C$25),SUMIFS('Plan'!$G$32:$G$34,'Plan'!$E$32:$E$34,$B266),"")</x:f>
      </x:c>
      <x:c r="E266" s="40" t="str">
        <x:f>IF(AND($E$4,$B266&lt;='Plan'!$C$25),SUMIFS('Plan'!$H$32:$H$34,'Plan'!$E$32:$E$34,$B266),"")</x:f>
      </x:c>
      <x:c r="F266" s="40" t="str">
        <x:f>IF(AND($E$4,$B266&lt;='Plan'!$C$25),D266-E266,"")</x:f>
      </x:c>
      <x:c r="G266" s="40" t="str">
        <x:f>IF(AND($E$4,$B266&lt;='Plan'!$C$25),I265,"")</x:f>
      </x:c>
      <x:c r="H266" s="40" t="str">
        <x:f>IF(AND($E$4,$B266&lt;='Plan'!$C$25),IF('Plan'!$C$26="Receipts first",G266+F266,G266-C266),"")</x:f>
      </x:c>
      <x:c r="I266" s="40" t="str">
        <x:f>IF(AND($E$4,$B266&lt;='Plan'!$C$25),G266+F266-C266,"")</x:f>
      </x:c>
      <x:c r="J266" s="40" t="str">
        <x:f>IF(AND($E$4,$B266&lt;='Plan'!$C$25),MAX(0,-MIN(G266,H266,I266)),"")</x:f>
      </x:c>
      <x:c r="K266" s="40" t="str">
        <x:f>IF(AND($E$4,$B266&lt;='Plan'!$C$25),MAX(0,-I266),"")</x:f>
      </x:c>
      <x:c r="L266" s="40" t="str">
        <x:f>IF(AND($E$4,$B266&lt;='Plan'!$C$25),IF($B266&lt;'Plan'!$C$25,K266,0),"")</x:f>
      </x:c>
      <x:c r="M266" s="40" t="str">
        <x:f>IF(AND($E$4,$B266&lt;='Plan'!$C$25),IF($E$18="Funded",IF($B266='Plan'!$C$25,$E$16,I266+K266),"n.a."),"")</x:f>
      </x:c>
    </x:row>
    <x:row r="267" ht="22" customHeight="1">
      <x:c r="B267" s="39" t="n">
        <x:v>241</x:v>
      </x:c>
      <x:c r="C267" s="40" t="str">
        <x:f>IF(AND($E$4,$B267&lt;='Plan'!$C$25),SUMIFS('Plan'!$F$32:$F$34,'Plan'!$C$32:$C$34,$B267),"")</x:f>
      </x:c>
      <x:c r="D267" s="40" t="str">
        <x:f>IF(AND($E$4,$B267&lt;='Plan'!$C$25),SUMIFS('Plan'!$G$32:$G$34,'Plan'!$E$32:$E$34,$B267),"")</x:f>
      </x:c>
      <x:c r="E267" s="40" t="str">
        <x:f>IF(AND($E$4,$B267&lt;='Plan'!$C$25),SUMIFS('Plan'!$H$32:$H$34,'Plan'!$E$32:$E$34,$B267),"")</x:f>
      </x:c>
      <x:c r="F267" s="40" t="str">
        <x:f>IF(AND($E$4,$B267&lt;='Plan'!$C$25),D267-E267,"")</x:f>
      </x:c>
      <x:c r="G267" s="40" t="str">
        <x:f>IF(AND($E$4,$B267&lt;='Plan'!$C$25),I266,"")</x:f>
      </x:c>
      <x:c r="H267" s="40" t="str">
        <x:f>IF(AND($E$4,$B267&lt;='Plan'!$C$25),IF('Plan'!$C$26="Receipts first",G267+F267,G267-C267),"")</x:f>
      </x:c>
      <x:c r="I267" s="40" t="str">
        <x:f>IF(AND($E$4,$B267&lt;='Plan'!$C$25),G267+F267-C267,"")</x:f>
      </x:c>
      <x:c r="J267" s="40" t="str">
        <x:f>IF(AND($E$4,$B267&lt;='Plan'!$C$25),MAX(0,-MIN(G267,H267,I267)),"")</x:f>
      </x:c>
      <x:c r="K267" s="40" t="str">
        <x:f>IF(AND($E$4,$B267&lt;='Plan'!$C$25),MAX(0,-I267),"")</x:f>
      </x:c>
      <x:c r="L267" s="40" t="str">
        <x:f>IF(AND($E$4,$B267&lt;='Plan'!$C$25),IF($B267&lt;'Plan'!$C$25,K267,0),"")</x:f>
      </x:c>
      <x:c r="M267" s="40" t="str">
        <x:f>IF(AND($E$4,$B267&lt;='Plan'!$C$25),IF($E$18="Funded",IF($B267='Plan'!$C$25,$E$16,I267+K267),"n.a."),"")</x:f>
      </x:c>
    </x:row>
    <x:row r="268" ht="22" customHeight="1">
      <x:c r="B268" s="39" t="n">
        <x:v>242</x:v>
      </x:c>
      <x:c r="C268" s="40" t="str">
        <x:f>IF(AND($E$4,$B268&lt;='Plan'!$C$25),SUMIFS('Plan'!$F$32:$F$34,'Plan'!$C$32:$C$34,$B268),"")</x:f>
      </x:c>
      <x:c r="D268" s="40" t="str">
        <x:f>IF(AND($E$4,$B268&lt;='Plan'!$C$25),SUMIFS('Plan'!$G$32:$G$34,'Plan'!$E$32:$E$34,$B268),"")</x:f>
      </x:c>
      <x:c r="E268" s="40" t="str">
        <x:f>IF(AND($E$4,$B268&lt;='Plan'!$C$25),SUMIFS('Plan'!$H$32:$H$34,'Plan'!$E$32:$E$34,$B268),"")</x:f>
      </x:c>
      <x:c r="F268" s="40" t="str">
        <x:f>IF(AND($E$4,$B268&lt;='Plan'!$C$25),D268-E268,"")</x:f>
      </x:c>
      <x:c r="G268" s="40" t="str">
        <x:f>IF(AND($E$4,$B268&lt;='Plan'!$C$25),I267,"")</x:f>
      </x:c>
      <x:c r="H268" s="40" t="str">
        <x:f>IF(AND($E$4,$B268&lt;='Plan'!$C$25),IF('Plan'!$C$26="Receipts first",G268+F268,G268-C268),"")</x:f>
      </x:c>
      <x:c r="I268" s="40" t="str">
        <x:f>IF(AND($E$4,$B268&lt;='Plan'!$C$25),G268+F268-C268,"")</x:f>
      </x:c>
      <x:c r="J268" s="40" t="str">
        <x:f>IF(AND($E$4,$B268&lt;='Plan'!$C$25),MAX(0,-MIN(G268,H268,I268)),"")</x:f>
      </x:c>
      <x:c r="K268" s="40" t="str">
        <x:f>IF(AND($E$4,$B268&lt;='Plan'!$C$25),MAX(0,-I268),"")</x:f>
      </x:c>
      <x:c r="L268" s="40" t="str">
        <x:f>IF(AND($E$4,$B268&lt;='Plan'!$C$25),IF($B268&lt;'Plan'!$C$25,K268,0),"")</x:f>
      </x:c>
      <x:c r="M268" s="40" t="str">
        <x:f>IF(AND($E$4,$B268&lt;='Plan'!$C$25),IF($E$18="Funded",IF($B268='Plan'!$C$25,$E$16,I268+K268),"n.a."),"")</x:f>
      </x:c>
    </x:row>
    <x:row r="269" ht="22" customHeight="1">
      <x:c r="B269" s="39" t="n">
        <x:v>243</x:v>
      </x:c>
      <x:c r="C269" s="40" t="str">
        <x:f>IF(AND($E$4,$B269&lt;='Plan'!$C$25),SUMIFS('Plan'!$F$32:$F$34,'Plan'!$C$32:$C$34,$B269),"")</x:f>
      </x:c>
      <x:c r="D269" s="40" t="str">
        <x:f>IF(AND($E$4,$B269&lt;='Plan'!$C$25),SUMIFS('Plan'!$G$32:$G$34,'Plan'!$E$32:$E$34,$B269),"")</x:f>
      </x:c>
      <x:c r="E269" s="40" t="str">
        <x:f>IF(AND($E$4,$B269&lt;='Plan'!$C$25),SUMIFS('Plan'!$H$32:$H$34,'Plan'!$E$32:$E$34,$B269),"")</x:f>
      </x:c>
      <x:c r="F269" s="40" t="str">
        <x:f>IF(AND($E$4,$B269&lt;='Plan'!$C$25),D269-E269,"")</x:f>
      </x:c>
      <x:c r="G269" s="40" t="str">
        <x:f>IF(AND($E$4,$B269&lt;='Plan'!$C$25),I268,"")</x:f>
      </x:c>
      <x:c r="H269" s="40" t="str">
        <x:f>IF(AND($E$4,$B269&lt;='Plan'!$C$25),IF('Plan'!$C$26="Receipts first",G269+F269,G269-C269),"")</x:f>
      </x:c>
      <x:c r="I269" s="40" t="str">
        <x:f>IF(AND($E$4,$B269&lt;='Plan'!$C$25),G269+F269-C269,"")</x:f>
      </x:c>
      <x:c r="J269" s="40" t="str">
        <x:f>IF(AND($E$4,$B269&lt;='Plan'!$C$25),MAX(0,-MIN(G269,H269,I269)),"")</x:f>
      </x:c>
      <x:c r="K269" s="40" t="str">
        <x:f>IF(AND($E$4,$B269&lt;='Plan'!$C$25),MAX(0,-I269),"")</x:f>
      </x:c>
      <x:c r="L269" s="40" t="str">
        <x:f>IF(AND($E$4,$B269&lt;='Plan'!$C$25),IF($B269&lt;'Plan'!$C$25,K269,0),"")</x:f>
      </x:c>
      <x:c r="M269" s="40" t="str">
        <x:f>IF(AND($E$4,$B269&lt;='Plan'!$C$25),IF($E$18="Funded",IF($B269='Plan'!$C$25,$E$16,I269+K269),"n.a."),"")</x:f>
      </x:c>
    </x:row>
    <x:row r="270" ht="22" customHeight="1">
      <x:c r="B270" s="39" t="n">
        <x:v>244</x:v>
      </x:c>
      <x:c r="C270" s="40" t="str">
        <x:f>IF(AND($E$4,$B270&lt;='Plan'!$C$25),SUMIFS('Plan'!$F$32:$F$34,'Plan'!$C$32:$C$34,$B270),"")</x:f>
      </x:c>
      <x:c r="D270" s="40" t="str">
        <x:f>IF(AND($E$4,$B270&lt;='Plan'!$C$25),SUMIFS('Plan'!$G$32:$G$34,'Plan'!$E$32:$E$34,$B270),"")</x:f>
      </x:c>
      <x:c r="E270" s="40" t="str">
        <x:f>IF(AND($E$4,$B270&lt;='Plan'!$C$25),SUMIFS('Plan'!$H$32:$H$34,'Plan'!$E$32:$E$34,$B270),"")</x:f>
      </x:c>
      <x:c r="F270" s="40" t="str">
        <x:f>IF(AND($E$4,$B270&lt;='Plan'!$C$25),D270-E270,"")</x:f>
      </x:c>
      <x:c r="G270" s="40" t="str">
        <x:f>IF(AND($E$4,$B270&lt;='Plan'!$C$25),I269,"")</x:f>
      </x:c>
      <x:c r="H270" s="40" t="str">
        <x:f>IF(AND($E$4,$B270&lt;='Plan'!$C$25),IF('Plan'!$C$26="Receipts first",G270+F270,G270-C270),"")</x:f>
      </x:c>
      <x:c r="I270" s="40" t="str">
        <x:f>IF(AND($E$4,$B270&lt;='Plan'!$C$25),G270+F270-C270,"")</x:f>
      </x:c>
      <x:c r="J270" s="40" t="str">
        <x:f>IF(AND($E$4,$B270&lt;='Plan'!$C$25),MAX(0,-MIN(G270,H270,I270)),"")</x:f>
      </x:c>
      <x:c r="K270" s="40" t="str">
        <x:f>IF(AND($E$4,$B270&lt;='Plan'!$C$25),MAX(0,-I270),"")</x:f>
      </x:c>
      <x:c r="L270" s="40" t="str">
        <x:f>IF(AND($E$4,$B270&lt;='Plan'!$C$25),IF($B270&lt;'Plan'!$C$25,K270,0),"")</x:f>
      </x:c>
      <x:c r="M270" s="40" t="str">
        <x:f>IF(AND($E$4,$B270&lt;='Plan'!$C$25),IF($E$18="Funded",IF($B270='Plan'!$C$25,$E$16,I270+K270),"n.a."),"")</x:f>
      </x:c>
    </x:row>
    <x:row r="271" ht="22" customHeight="1">
      <x:c r="B271" s="39" t="n">
        <x:v>245</x:v>
      </x:c>
      <x:c r="C271" s="40" t="str">
        <x:f>IF(AND($E$4,$B271&lt;='Plan'!$C$25),SUMIFS('Plan'!$F$32:$F$34,'Plan'!$C$32:$C$34,$B271),"")</x:f>
      </x:c>
      <x:c r="D271" s="40" t="str">
        <x:f>IF(AND($E$4,$B271&lt;='Plan'!$C$25),SUMIFS('Plan'!$G$32:$G$34,'Plan'!$E$32:$E$34,$B271),"")</x:f>
      </x:c>
      <x:c r="E271" s="40" t="str">
        <x:f>IF(AND($E$4,$B271&lt;='Plan'!$C$25),SUMIFS('Plan'!$H$32:$H$34,'Plan'!$E$32:$E$34,$B271),"")</x:f>
      </x:c>
      <x:c r="F271" s="40" t="str">
        <x:f>IF(AND($E$4,$B271&lt;='Plan'!$C$25),D271-E271,"")</x:f>
      </x:c>
      <x:c r="G271" s="40" t="str">
        <x:f>IF(AND($E$4,$B271&lt;='Plan'!$C$25),I270,"")</x:f>
      </x:c>
      <x:c r="H271" s="40" t="str">
        <x:f>IF(AND($E$4,$B271&lt;='Plan'!$C$25),IF('Plan'!$C$26="Receipts first",G271+F271,G271-C271),"")</x:f>
      </x:c>
      <x:c r="I271" s="40" t="str">
        <x:f>IF(AND($E$4,$B271&lt;='Plan'!$C$25),G271+F271-C271,"")</x:f>
      </x:c>
      <x:c r="J271" s="40" t="str">
        <x:f>IF(AND($E$4,$B271&lt;='Plan'!$C$25),MAX(0,-MIN(G271,H271,I271)),"")</x:f>
      </x:c>
      <x:c r="K271" s="40" t="str">
        <x:f>IF(AND($E$4,$B271&lt;='Plan'!$C$25),MAX(0,-I271),"")</x:f>
      </x:c>
      <x:c r="L271" s="40" t="str">
        <x:f>IF(AND($E$4,$B271&lt;='Plan'!$C$25),IF($B271&lt;'Plan'!$C$25,K271,0),"")</x:f>
      </x:c>
      <x:c r="M271" s="40" t="str">
        <x:f>IF(AND($E$4,$B271&lt;='Plan'!$C$25),IF($E$18="Funded",IF($B271='Plan'!$C$25,$E$16,I271+K271),"n.a."),"")</x:f>
      </x:c>
    </x:row>
    <x:row r="272" ht="22" customHeight="1">
      <x:c r="B272" s="39" t="n">
        <x:v>246</x:v>
      </x:c>
      <x:c r="C272" s="40" t="str">
        <x:f>IF(AND($E$4,$B272&lt;='Plan'!$C$25),SUMIFS('Plan'!$F$32:$F$34,'Plan'!$C$32:$C$34,$B272),"")</x:f>
      </x:c>
      <x:c r="D272" s="40" t="str">
        <x:f>IF(AND($E$4,$B272&lt;='Plan'!$C$25),SUMIFS('Plan'!$G$32:$G$34,'Plan'!$E$32:$E$34,$B272),"")</x:f>
      </x:c>
      <x:c r="E272" s="40" t="str">
        <x:f>IF(AND($E$4,$B272&lt;='Plan'!$C$25),SUMIFS('Plan'!$H$32:$H$34,'Plan'!$E$32:$E$34,$B272),"")</x:f>
      </x:c>
      <x:c r="F272" s="40" t="str">
        <x:f>IF(AND($E$4,$B272&lt;='Plan'!$C$25),D272-E272,"")</x:f>
      </x:c>
      <x:c r="G272" s="40" t="str">
        <x:f>IF(AND($E$4,$B272&lt;='Plan'!$C$25),I271,"")</x:f>
      </x:c>
      <x:c r="H272" s="40" t="str">
        <x:f>IF(AND($E$4,$B272&lt;='Plan'!$C$25),IF('Plan'!$C$26="Receipts first",G272+F272,G272-C272),"")</x:f>
      </x:c>
      <x:c r="I272" s="40" t="str">
        <x:f>IF(AND($E$4,$B272&lt;='Plan'!$C$25),G272+F272-C272,"")</x:f>
      </x:c>
      <x:c r="J272" s="40" t="str">
        <x:f>IF(AND($E$4,$B272&lt;='Plan'!$C$25),MAX(0,-MIN(G272,H272,I272)),"")</x:f>
      </x:c>
      <x:c r="K272" s="40" t="str">
        <x:f>IF(AND($E$4,$B272&lt;='Plan'!$C$25),MAX(0,-I272),"")</x:f>
      </x:c>
      <x:c r="L272" s="40" t="str">
        <x:f>IF(AND($E$4,$B272&lt;='Plan'!$C$25),IF($B272&lt;'Plan'!$C$25,K272,0),"")</x:f>
      </x:c>
      <x:c r="M272" s="40" t="str">
        <x:f>IF(AND($E$4,$B272&lt;='Plan'!$C$25),IF($E$18="Funded",IF($B272='Plan'!$C$25,$E$16,I272+K272),"n.a."),"")</x:f>
      </x:c>
    </x:row>
    <x:row r="273" ht="22" customHeight="1">
      <x:c r="B273" s="39" t="n">
        <x:v>247</x:v>
      </x:c>
      <x:c r="C273" s="40" t="str">
        <x:f>IF(AND($E$4,$B273&lt;='Plan'!$C$25),SUMIFS('Plan'!$F$32:$F$34,'Plan'!$C$32:$C$34,$B273),"")</x:f>
      </x:c>
      <x:c r="D273" s="40" t="str">
        <x:f>IF(AND($E$4,$B273&lt;='Plan'!$C$25),SUMIFS('Plan'!$G$32:$G$34,'Plan'!$E$32:$E$34,$B273),"")</x:f>
      </x:c>
      <x:c r="E273" s="40" t="str">
        <x:f>IF(AND($E$4,$B273&lt;='Plan'!$C$25),SUMIFS('Plan'!$H$32:$H$34,'Plan'!$E$32:$E$34,$B273),"")</x:f>
      </x:c>
      <x:c r="F273" s="40" t="str">
        <x:f>IF(AND($E$4,$B273&lt;='Plan'!$C$25),D273-E273,"")</x:f>
      </x:c>
      <x:c r="G273" s="40" t="str">
        <x:f>IF(AND($E$4,$B273&lt;='Plan'!$C$25),I272,"")</x:f>
      </x:c>
      <x:c r="H273" s="40" t="str">
        <x:f>IF(AND($E$4,$B273&lt;='Plan'!$C$25),IF('Plan'!$C$26="Receipts first",G273+F273,G273-C273),"")</x:f>
      </x:c>
      <x:c r="I273" s="40" t="str">
        <x:f>IF(AND($E$4,$B273&lt;='Plan'!$C$25),G273+F273-C273,"")</x:f>
      </x:c>
      <x:c r="J273" s="40" t="str">
        <x:f>IF(AND($E$4,$B273&lt;='Plan'!$C$25),MAX(0,-MIN(G273,H273,I273)),"")</x:f>
      </x:c>
      <x:c r="K273" s="40" t="str">
        <x:f>IF(AND($E$4,$B273&lt;='Plan'!$C$25),MAX(0,-I273),"")</x:f>
      </x:c>
      <x:c r="L273" s="40" t="str">
        <x:f>IF(AND($E$4,$B273&lt;='Plan'!$C$25),IF($B273&lt;'Plan'!$C$25,K273,0),"")</x:f>
      </x:c>
      <x:c r="M273" s="40" t="str">
        <x:f>IF(AND($E$4,$B273&lt;='Plan'!$C$25),IF($E$18="Funded",IF($B273='Plan'!$C$25,$E$16,I273+K273),"n.a."),"")</x:f>
      </x:c>
    </x:row>
    <x:row r="274" ht="22" customHeight="1">
      <x:c r="B274" s="39" t="n">
        <x:v>248</x:v>
      </x:c>
      <x:c r="C274" s="40" t="str">
        <x:f>IF(AND($E$4,$B274&lt;='Plan'!$C$25),SUMIFS('Plan'!$F$32:$F$34,'Plan'!$C$32:$C$34,$B274),"")</x:f>
      </x:c>
      <x:c r="D274" s="40" t="str">
        <x:f>IF(AND($E$4,$B274&lt;='Plan'!$C$25),SUMIFS('Plan'!$G$32:$G$34,'Plan'!$E$32:$E$34,$B274),"")</x:f>
      </x:c>
      <x:c r="E274" s="40" t="str">
        <x:f>IF(AND($E$4,$B274&lt;='Plan'!$C$25),SUMIFS('Plan'!$H$32:$H$34,'Plan'!$E$32:$E$34,$B274),"")</x:f>
      </x:c>
      <x:c r="F274" s="40" t="str">
        <x:f>IF(AND($E$4,$B274&lt;='Plan'!$C$25),D274-E274,"")</x:f>
      </x:c>
      <x:c r="G274" s="40" t="str">
        <x:f>IF(AND($E$4,$B274&lt;='Plan'!$C$25),I273,"")</x:f>
      </x:c>
      <x:c r="H274" s="40" t="str">
        <x:f>IF(AND($E$4,$B274&lt;='Plan'!$C$25),IF('Plan'!$C$26="Receipts first",G274+F274,G274-C274),"")</x:f>
      </x:c>
      <x:c r="I274" s="40" t="str">
        <x:f>IF(AND($E$4,$B274&lt;='Plan'!$C$25),G274+F274-C274,"")</x:f>
      </x:c>
      <x:c r="J274" s="40" t="str">
        <x:f>IF(AND($E$4,$B274&lt;='Plan'!$C$25),MAX(0,-MIN(G274,H274,I274)),"")</x:f>
      </x:c>
      <x:c r="K274" s="40" t="str">
        <x:f>IF(AND($E$4,$B274&lt;='Plan'!$C$25),MAX(0,-I274),"")</x:f>
      </x:c>
      <x:c r="L274" s="40" t="str">
        <x:f>IF(AND($E$4,$B274&lt;='Plan'!$C$25),IF($B274&lt;'Plan'!$C$25,K274,0),"")</x:f>
      </x:c>
      <x:c r="M274" s="40" t="str">
        <x:f>IF(AND($E$4,$B274&lt;='Plan'!$C$25),IF($E$18="Funded",IF($B274='Plan'!$C$25,$E$16,I274+K274),"n.a."),"")</x:f>
      </x:c>
    </x:row>
    <x:row r="275" ht="22" customHeight="1">
      <x:c r="B275" s="39" t="n">
        <x:v>249</x:v>
      </x:c>
      <x:c r="C275" s="40" t="str">
        <x:f>IF(AND($E$4,$B275&lt;='Plan'!$C$25),SUMIFS('Plan'!$F$32:$F$34,'Plan'!$C$32:$C$34,$B275),"")</x:f>
      </x:c>
      <x:c r="D275" s="40" t="str">
        <x:f>IF(AND($E$4,$B275&lt;='Plan'!$C$25),SUMIFS('Plan'!$G$32:$G$34,'Plan'!$E$32:$E$34,$B275),"")</x:f>
      </x:c>
      <x:c r="E275" s="40" t="str">
        <x:f>IF(AND($E$4,$B275&lt;='Plan'!$C$25),SUMIFS('Plan'!$H$32:$H$34,'Plan'!$E$32:$E$34,$B275),"")</x:f>
      </x:c>
      <x:c r="F275" s="40" t="str">
        <x:f>IF(AND($E$4,$B275&lt;='Plan'!$C$25),D275-E275,"")</x:f>
      </x:c>
      <x:c r="G275" s="40" t="str">
        <x:f>IF(AND($E$4,$B275&lt;='Plan'!$C$25),I274,"")</x:f>
      </x:c>
      <x:c r="H275" s="40" t="str">
        <x:f>IF(AND($E$4,$B275&lt;='Plan'!$C$25),IF('Plan'!$C$26="Receipts first",G275+F275,G275-C275),"")</x:f>
      </x:c>
      <x:c r="I275" s="40" t="str">
        <x:f>IF(AND($E$4,$B275&lt;='Plan'!$C$25),G275+F275-C275,"")</x:f>
      </x:c>
      <x:c r="J275" s="40" t="str">
        <x:f>IF(AND($E$4,$B275&lt;='Plan'!$C$25),MAX(0,-MIN(G275,H275,I275)),"")</x:f>
      </x:c>
      <x:c r="K275" s="40" t="str">
        <x:f>IF(AND($E$4,$B275&lt;='Plan'!$C$25),MAX(0,-I275),"")</x:f>
      </x:c>
      <x:c r="L275" s="40" t="str">
        <x:f>IF(AND($E$4,$B275&lt;='Plan'!$C$25),IF($B275&lt;'Plan'!$C$25,K275,0),"")</x:f>
      </x:c>
      <x:c r="M275" s="40" t="str">
        <x:f>IF(AND($E$4,$B275&lt;='Plan'!$C$25),IF($E$18="Funded",IF($B275='Plan'!$C$25,$E$16,I275+K275),"n.a."),"")</x:f>
      </x:c>
    </x:row>
    <x:row r="276" ht="22" customHeight="1">
      <x:c r="B276" s="39" t="n">
        <x:v>250</x:v>
      </x:c>
      <x:c r="C276" s="40" t="str">
        <x:f>IF(AND($E$4,$B276&lt;='Plan'!$C$25),SUMIFS('Plan'!$F$32:$F$34,'Plan'!$C$32:$C$34,$B276),"")</x:f>
      </x:c>
      <x:c r="D276" s="40" t="str">
        <x:f>IF(AND($E$4,$B276&lt;='Plan'!$C$25),SUMIFS('Plan'!$G$32:$G$34,'Plan'!$E$32:$E$34,$B276),"")</x:f>
      </x:c>
      <x:c r="E276" s="40" t="str">
        <x:f>IF(AND($E$4,$B276&lt;='Plan'!$C$25),SUMIFS('Plan'!$H$32:$H$34,'Plan'!$E$32:$E$34,$B276),"")</x:f>
      </x:c>
      <x:c r="F276" s="40" t="str">
        <x:f>IF(AND($E$4,$B276&lt;='Plan'!$C$25),D276-E276,"")</x:f>
      </x:c>
      <x:c r="G276" s="40" t="str">
        <x:f>IF(AND($E$4,$B276&lt;='Plan'!$C$25),I275,"")</x:f>
      </x:c>
      <x:c r="H276" s="40" t="str">
        <x:f>IF(AND($E$4,$B276&lt;='Plan'!$C$25),IF('Plan'!$C$26="Receipts first",G276+F276,G276-C276),"")</x:f>
      </x:c>
      <x:c r="I276" s="40" t="str">
        <x:f>IF(AND($E$4,$B276&lt;='Plan'!$C$25),G276+F276-C276,"")</x:f>
      </x:c>
      <x:c r="J276" s="40" t="str">
        <x:f>IF(AND($E$4,$B276&lt;='Plan'!$C$25),MAX(0,-MIN(G276,H276,I276)),"")</x:f>
      </x:c>
      <x:c r="K276" s="40" t="str">
        <x:f>IF(AND($E$4,$B276&lt;='Plan'!$C$25),MAX(0,-I276),"")</x:f>
      </x:c>
      <x:c r="L276" s="40" t="str">
        <x:f>IF(AND($E$4,$B276&lt;='Plan'!$C$25),IF($B276&lt;'Plan'!$C$25,K276,0),"")</x:f>
      </x:c>
      <x:c r="M276" s="40" t="str">
        <x:f>IF(AND($E$4,$B276&lt;='Plan'!$C$25),IF($E$18="Funded",IF($B276='Plan'!$C$25,$E$16,I276+K276),"n.a."),"")</x:f>
      </x:c>
    </x:row>
    <x:row r="277" ht="22" customHeight="1">
      <x:c r="B277" s="39" t="n">
        <x:v>251</x:v>
      </x:c>
      <x:c r="C277" s="40" t="str">
        <x:f>IF(AND($E$4,$B277&lt;='Plan'!$C$25),SUMIFS('Plan'!$F$32:$F$34,'Plan'!$C$32:$C$34,$B277),"")</x:f>
      </x:c>
      <x:c r="D277" s="40" t="str">
        <x:f>IF(AND($E$4,$B277&lt;='Plan'!$C$25),SUMIFS('Plan'!$G$32:$G$34,'Plan'!$E$32:$E$34,$B277),"")</x:f>
      </x:c>
      <x:c r="E277" s="40" t="str">
        <x:f>IF(AND($E$4,$B277&lt;='Plan'!$C$25),SUMIFS('Plan'!$H$32:$H$34,'Plan'!$E$32:$E$34,$B277),"")</x:f>
      </x:c>
      <x:c r="F277" s="40" t="str">
        <x:f>IF(AND($E$4,$B277&lt;='Plan'!$C$25),D277-E277,"")</x:f>
      </x:c>
      <x:c r="G277" s="40" t="str">
        <x:f>IF(AND($E$4,$B277&lt;='Plan'!$C$25),I276,"")</x:f>
      </x:c>
      <x:c r="H277" s="40" t="str">
        <x:f>IF(AND($E$4,$B277&lt;='Plan'!$C$25),IF('Plan'!$C$26="Receipts first",G277+F277,G277-C277),"")</x:f>
      </x:c>
      <x:c r="I277" s="40" t="str">
        <x:f>IF(AND($E$4,$B277&lt;='Plan'!$C$25),G277+F277-C277,"")</x:f>
      </x:c>
      <x:c r="J277" s="40" t="str">
        <x:f>IF(AND($E$4,$B277&lt;='Plan'!$C$25),MAX(0,-MIN(G277,H277,I277)),"")</x:f>
      </x:c>
      <x:c r="K277" s="40" t="str">
        <x:f>IF(AND($E$4,$B277&lt;='Plan'!$C$25),MAX(0,-I277),"")</x:f>
      </x:c>
      <x:c r="L277" s="40" t="str">
        <x:f>IF(AND($E$4,$B277&lt;='Plan'!$C$25),IF($B277&lt;'Plan'!$C$25,K277,0),"")</x:f>
      </x:c>
      <x:c r="M277" s="40" t="str">
        <x:f>IF(AND($E$4,$B277&lt;='Plan'!$C$25),IF($E$18="Funded",IF($B277='Plan'!$C$25,$E$16,I277+K277),"n.a."),"")</x:f>
      </x:c>
    </x:row>
    <x:row r="278" ht="22" customHeight="1">
      <x:c r="B278" s="39" t="n">
        <x:v>252</x:v>
      </x:c>
      <x:c r="C278" s="40" t="str">
        <x:f>IF(AND($E$4,$B278&lt;='Plan'!$C$25),SUMIFS('Plan'!$F$32:$F$34,'Plan'!$C$32:$C$34,$B278),"")</x:f>
      </x:c>
      <x:c r="D278" s="40" t="str">
        <x:f>IF(AND($E$4,$B278&lt;='Plan'!$C$25),SUMIFS('Plan'!$G$32:$G$34,'Plan'!$E$32:$E$34,$B278),"")</x:f>
      </x:c>
      <x:c r="E278" s="40" t="str">
        <x:f>IF(AND($E$4,$B278&lt;='Plan'!$C$25),SUMIFS('Plan'!$H$32:$H$34,'Plan'!$E$32:$E$34,$B278),"")</x:f>
      </x:c>
      <x:c r="F278" s="40" t="str">
        <x:f>IF(AND($E$4,$B278&lt;='Plan'!$C$25),D278-E278,"")</x:f>
      </x:c>
      <x:c r="G278" s="40" t="str">
        <x:f>IF(AND($E$4,$B278&lt;='Plan'!$C$25),I277,"")</x:f>
      </x:c>
      <x:c r="H278" s="40" t="str">
        <x:f>IF(AND($E$4,$B278&lt;='Plan'!$C$25),IF('Plan'!$C$26="Receipts first",G278+F278,G278-C278),"")</x:f>
      </x:c>
      <x:c r="I278" s="40" t="str">
        <x:f>IF(AND($E$4,$B278&lt;='Plan'!$C$25),G278+F278-C278,"")</x:f>
      </x:c>
      <x:c r="J278" s="40" t="str">
        <x:f>IF(AND($E$4,$B278&lt;='Plan'!$C$25),MAX(0,-MIN(G278,H278,I278)),"")</x:f>
      </x:c>
      <x:c r="K278" s="40" t="str">
        <x:f>IF(AND($E$4,$B278&lt;='Plan'!$C$25),MAX(0,-I278),"")</x:f>
      </x:c>
      <x:c r="L278" s="40" t="str">
        <x:f>IF(AND($E$4,$B278&lt;='Plan'!$C$25),IF($B278&lt;'Plan'!$C$25,K278,0),"")</x:f>
      </x:c>
      <x:c r="M278" s="40" t="str">
        <x:f>IF(AND($E$4,$B278&lt;='Plan'!$C$25),IF($E$18="Funded",IF($B278='Plan'!$C$25,$E$16,I278+K278),"n.a."),"")</x:f>
      </x:c>
    </x:row>
    <x:row r="279" ht="22" customHeight="1">
      <x:c r="B279" s="39" t="n">
        <x:v>253</x:v>
      </x:c>
      <x:c r="C279" s="40" t="str">
        <x:f>IF(AND($E$4,$B279&lt;='Plan'!$C$25),SUMIFS('Plan'!$F$32:$F$34,'Plan'!$C$32:$C$34,$B279),"")</x:f>
      </x:c>
      <x:c r="D279" s="40" t="str">
        <x:f>IF(AND($E$4,$B279&lt;='Plan'!$C$25),SUMIFS('Plan'!$G$32:$G$34,'Plan'!$E$32:$E$34,$B279),"")</x:f>
      </x:c>
      <x:c r="E279" s="40" t="str">
        <x:f>IF(AND($E$4,$B279&lt;='Plan'!$C$25),SUMIFS('Plan'!$H$32:$H$34,'Plan'!$E$32:$E$34,$B279),"")</x:f>
      </x:c>
      <x:c r="F279" s="40" t="str">
        <x:f>IF(AND($E$4,$B279&lt;='Plan'!$C$25),D279-E279,"")</x:f>
      </x:c>
      <x:c r="G279" s="40" t="str">
        <x:f>IF(AND($E$4,$B279&lt;='Plan'!$C$25),I278,"")</x:f>
      </x:c>
      <x:c r="H279" s="40" t="str">
        <x:f>IF(AND($E$4,$B279&lt;='Plan'!$C$25),IF('Plan'!$C$26="Receipts first",G279+F279,G279-C279),"")</x:f>
      </x:c>
      <x:c r="I279" s="40" t="str">
        <x:f>IF(AND($E$4,$B279&lt;='Plan'!$C$25),G279+F279-C279,"")</x:f>
      </x:c>
      <x:c r="J279" s="40" t="str">
        <x:f>IF(AND($E$4,$B279&lt;='Plan'!$C$25),MAX(0,-MIN(G279,H279,I279)),"")</x:f>
      </x:c>
      <x:c r="K279" s="40" t="str">
        <x:f>IF(AND($E$4,$B279&lt;='Plan'!$C$25),MAX(0,-I279),"")</x:f>
      </x:c>
      <x:c r="L279" s="40" t="str">
        <x:f>IF(AND($E$4,$B279&lt;='Plan'!$C$25),IF($B279&lt;'Plan'!$C$25,K279,0),"")</x:f>
      </x:c>
      <x:c r="M279" s="40" t="str">
        <x:f>IF(AND($E$4,$B279&lt;='Plan'!$C$25),IF($E$18="Funded",IF($B279='Plan'!$C$25,$E$16,I279+K279),"n.a."),"")</x:f>
      </x:c>
    </x:row>
    <x:row r="280" ht="22" customHeight="1">
      <x:c r="B280" s="39" t="n">
        <x:v>254</x:v>
      </x:c>
      <x:c r="C280" s="40" t="str">
        <x:f>IF(AND($E$4,$B280&lt;='Plan'!$C$25),SUMIFS('Plan'!$F$32:$F$34,'Plan'!$C$32:$C$34,$B280),"")</x:f>
      </x:c>
      <x:c r="D280" s="40" t="str">
        <x:f>IF(AND($E$4,$B280&lt;='Plan'!$C$25),SUMIFS('Plan'!$G$32:$G$34,'Plan'!$E$32:$E$34,$B280),"")</x:f>
      </x:c>
      <x:c r="E280" s="40" t="str">
        <x:f>IF(AND($E$4,$B280&lt;='Plan'!$C$25),SUMIFS('Plan'!$H$32:$H$34,'Plan'!$E$32:$E$34,$B280),"")</x:f>
      </x:c>
      <x:c r="F280" s="40" t="str">
        <x:f>IF(AND($E$4,$B280&lt;='Plan'!$C$25),D280-E280,"")</x:f>
      </x:c>
      <x:c r="G280" s="40" t="str">
        <x:f>IF(AND($E$4,$B280&lt;='Plan'!$C$25),I279,"")</x:f>
      </x:c>
      <x:c r="H280" s="40" t="str">
        <x:f>IF(AND($E$4,$B280&lt;='Plan'!$C$25),IF('Plan'!$C$26="Receipts first",G280+F280,G280-C280),"")</x:f>
      </x:c>
      <x:c r="I280" s="40" t="str">
        <x:f>IF(AND($E$4,$B280&lt;='Plan'!$C$25),G280+F280-C280,"")</x:f>
      </x:c>
      <x:c r="J280" s="40" t="str">
        <x:f>IF(AND($E$4,$B280&lt;='Plan'!$C$25),MAX(0,-MIN(G280,H280,I280)),"")</x:f>
      </x:c>
      <x:c r="K280" s="40" t="str">
        <x:f>IF(AND($E$4,$B280&lt;='Plan'!$C$25),MAX(0,-I280),"")</x:f>
      </x:c>
      <x:c r="L280" s="40" t="str">
        <x:f>IF(AND($E$4,$B280&lt;='Plan'!$C$25),IF($B280&lt;'Plan'!$C$25,K280,0),"")</x:f>
      </x:c>
      <x:c r="M280" s="40" t="str">
        <x:f>IF(AND($E$4,$B280&lt;='Plan'!$C$25),IF($E$18="Funded",IF($B280='Plan'!$C$25,$E$16,I280+K280),"n.a."),"")</x:f>
      </x:c>
    </x:row>
    <x:row r="281" ht="22" customHeight="1">
      <x:c r="B281" s="39" t="n">
        <x:v>255</x:v>
      </x:c>
      <x:c r="C281" s="40" t="str">
        <x:f>IF(AND($E$4,$B281&lt;='Plan'!$C$25),SUMIFS('Plan'!$F$32:$F$34,'Plan'!$C$32:$C$34,$B281),"")</x:f>
      </x:c>
      <x:c r="D281" s="40" t="str">
        <x:f>IF(AND($E$4,$B281&lt;='Plan'!$C$25),SUMIFS('Plan'!$G$32:$G$34,'Plan'!$E$32:$E$34,$B281),"")</x:f>
      </x:c>
      <x:c r="E281" s="40" t="str">
        <x:f>IF(AND($E$4,$B281&lt;='Plan'!$C$25),SUMIFS('Plan'!$H$32:$H$34,'Plan'!$E$32:$E$34,$B281),"")</x:f>
      </x:c>
      <x:c r="F281" s="40" t="str">
        <x:f>IF(AND($E$4,$B281&lt;='Plan'!$C$25),D281-E281,"")</x:f>
      </x:c>
      <x:c r="G281" s="40" t="str">
        <x:f>IF(AND($E$4,$B281&lt;='Plan'!$C$25),I280,"")</x:f>
      </x:c>
      <x:c r="H281" s="40" t="str">
        <x:f>IF(AND($E$4,$B281&lt;='Plan'!$C$25),IF('Plan'!$C$26="Receipts first",G281+F281,G281-C281),"")</x:f>
      </x:c>
      <x:c r="I281" s="40" t="str">
        <x:f>IF(AND($E$4,$B281&lt;='Plan'!$C$25),G281+F281-C281,"")</x:f>
      </x:c>
      <x:c r="J281" s="40" t="str">
        <x:f>IF(AND($E$4,$B281&lt;='Plan'!$C$25),MAX(0,-MIN(G281,H281,I281)),"")</x:f>
      </x:c>
      <x:c r="K281" s="40" t="str">
        <x:f>IF(AND($E$4,$B281&lt;='Plan'!$C$25),MAX(0,-I281),"")</x:f>
      </x:c>
      <x:c r="L281" s="40" t="str">
        <x:f>IF(AND($E$4,$B281&lt;='Plan'!$C$25),IF($B281&lt;'Plan'!$C$25,K281,0),"")</x:f>
      </x:c>
      <x:c r="M281" s="40" t="str">
        <x:f>IF(AND($E$4,$B281&lt;='Plan'!$C$25),IF($E$18="Funded",IF($B281='Plan'!$C$25,$E$16,I281+K281),"n.a."),"")</x:f>
      </x:c>
    </x:row>
    <x:row r="282" ht="22" customHeight="1">
      <x:c r="B282" s="39" t="n">
        <x:v>256</x:v>
      </x:c>
      <x:c r="C282" s="40" t="str">
        <x:f>IF(AND($E$4,$B282&lt;='Plan'!$C$25),SUMIFS('Plan'!$F$32:$F$34,'Plan'!$C$32:$C$34,$B282),"")</x:f>
      </x:c>
      <x:c r="D282" s="40" t="str">
        <x:f>IF(AND($E$4,$B282&lt;='Plan'!$C$25),SUMIFS('Plan'!$G$32:$G$34,'Plan'!$E$32:$E$34,$B282),"")</x:f>
      </x:c>
      <x:c r="E282" s="40" t="str">
        <x:f>IF(AND($E$4,$B282&lt;='Plan'!$C$25),SUMIFS('Plan'!$H$32:$H$34,'Plan'!$E$32:$E$34,$B282),"")</x:f>
      </x:c>
      <x:c r="F282" s="40" t="str">
        <x:f>IF(AND($E$4,$B282&lt;='Plan'!$C$25),D282-E282,"")</x:f>
      </x:c>
      <x:c r="G282" s="40" t="str">
        <x:f>IF(AND($E$4,$B282&lt;='Plan'!$C$25),I281,"")</x:f>
      </x:c>
      <x:c r="H282" s="40" t="str">
        <x:f>IF(AND($E$4,$B282&lt;='Plan'!$C$25),IF('Plan'!$C$26="Receipts first",G282+F282,G282-C282),"")</x:f>
      </x:c>
      <x:c r="I282" s="40" t="str">
        <x:f>IF(AND($E$4,$B282&lt;='Plan'!$C$25),G282+F282-C282,"")</x:f>
      </x:c>
      <x:c r="J282" s="40" t="str">
        <x:f>IF(AND($E$4,$B282&lt;='Plan'!$C$25),MAX(0,-MIN(G282,H282,I282)),"")</x:f>
      </x:c>
      <x:c r="K282" s="40" t="str">
        <x:f>IF(AND($E$4,$B282&lt;='Plan'!$C$25),MAX(0,-I282),"")</x:f>
      </x:c>
      <x:c r="L282" s="40" t="str">
        <x:f>IF(AND($E$4,$B282&lt;='Plan'!$C$25),IF($B282&lt;'Plan'!$C$25,K282,0),"")</x:f>
      </x:c>
      <x:c r="M282" s="40" t="str">
        <x:f>IF(AND($E$4,$B282&lt;='Plan'!$C$25),IF($E$18="Funded",IF($B282='Plan'!$C$25,$E$16,I282+K282),"n.a."),"")</x:f>
      </x:c>
    </x:row>
    <x:row r="283" ht="22" customHeight="1">
      <x:c r="B283" s="39" t="n">
        <x:v>257</x:v>
      </x:c>
      <x:c r="C283" s="40" t="str">
        <x:f>IF(AND($E$4,$B283&lt;='Plan'!$C$25),SUMIFS('Plan'!$F$32:$F$34,'Plan'!$C$32:$C$34,$B283),"")</x:f>
      </x:c>
      <x:c r="D283" s="40" t="str">
        <x:f>IF(AND($E$4,$B283&lt;='Plan'!$C$25),SUMIFS('Plan'!$G$32:$G$34,'Plan'!$E$32:$E$34,$B283),"")</x:f>
      </x:c>
      <x:c r="E283" s="40" t="str">
        <x:f>IF(AND($E$4,$B283&lt;='Plan'!$C$25),SUMIFS('Plan'!$H$32:$H$34,'Plan'!$E$32:$E$34,$B283),"")</x:f>
      </x:c>
      <x:c r="F283" s="40" t="str">
        <x:f>IF(AND($E$4,$B283&lt;='Plan'!$C$25),D283-E283,"")</x:f>
      </x:c>
      <x:c r="G283" s="40" t="str">
        <x:f>IF(AND($E$4,$B283&lt;='Plan'!$C$25),I282,"")</x:f>
      </x:c>
      <x:c r="H283" s="40" t="str">
        <x:f>IF(AND($E$4,$B283&lt;='Plan'!$C$25),IF('Plan'!$C$26="Receipts first",G283+F283,G283-C283),"")</x:f>
      </x:c>
      <x:c r="I283" s="40" t="str">
        <x:f>IF(AND($E$4,$B283&lt;='Plan'!$C$25),G283+F283-C283,"")</x:f>
      </x:c>
      <x:c r="J283" s="40" t="str">
        <x:f>IF(AND($E$4,$B283&lt;='Plan'!$C$25),MAX(0,-MIN(G283,H283,I283)),"")</x:f>
      </x:c>
      <x:c r="K283" s="40" t="str">
        <x:f>IF(AND($E$4,$B283&lt;='Plan'!$C$25),MAX(0,-I283),"")</x:f>
      </x:c>
      <x:c r="L283" s="40" t="str">
        <x:f>IF(AND($E$4,$B283&lt;='Plan'!$C$25),IF($B283&lt;'Plan'!$C$25,K283,0),"")</x:f>
      </x:c>
      <x:c r="M283" s="40" t="str">
        <x:f>IF(AND($E$4,$B283&lt;='Plan'!$C$25),IF($E$18="Funded",IF($B283='Plan'!$C$25,$E$16,I283+K283),"n.a."),"")</x:f>
      </x:c>
    </x:row>
    <x:row r="284" ht="22" customHeight="1">
      <x:c r="B284" s="39" t="n">
        <x:v>258</x:v>
      </x:c>
      <x:c r="C284" s="40" t="str">
        <x:f>IF(AND($E$4,$B284&lt;='Plan'!$C$25),SUMIFS('Plan'!$F$32:$F$34,'Plan'!$C$32:$C$34,$B284),"")</x:f>
      </x:c>
      <x:c r="D284" s="40" t="str">
        <x:f>IF(AND($E$4,$B284&lt;='Plan'!$C$25),SUMIFS('Plan'!$G$32:$G$34,'Plan'!$E$32:$E$34,$B284),"")</x:f>
      </x:c>
      <x:c r="E284" s="40" t="str">
        <x:f>IF(AND($E$4,$B284&lt;='Plan'!$C$25),SUMIFS('Plan'!$H$32:$H$34,'Plan'!$E$32:$E$34,$B284),"")</x:f>
      </x:c>
      <x:c r="F284" s="40" t="str">
        <x:f>IF(AND($E$4,$B284&lt;='Plan'!$C$25),D284-E284,"")</x:f>
      </x:c>
      <x:c r="G284" s="40" t="str">
        <x:f>IF(AND($E$4,$B284&lt;='Plan'!$C$25),I283,"")</x:f>
      </x:c>
      <x:c r="H284" s="40" t="str">
        <x:f>IF(AND($E$4,$B284&lt;='Plan'!$C$25),IF('Plan'!$C$26="Receipts first",G284+F284,G284-C284),"")</x:f>
      </x:c>
      <x:c r="I284" s="40" t="str">
        <x:f>IF(AND($E$4,$B284&lt;='Plan'!$C$25),G284+F284-C284,"")</x:f>
      </x:c>
      <x:c r="J284" s="40" t="str">
        <x:f>IF(AND($E$4,$B284&lt;='Plan'!$C$25),MAX(0,-MIN(G284,H284,I284)),"")</x:f>
      </x:c>
      <x:c r="K284" s="40" t="str">
        <x:f>IF(AND($E$4,$B284&lt;='Plan'!$C$25),MAX(0,-I284),"")</x:f>
      </x:c>
      <x:c r="L284" s="40" t="str">
        <x:f>IF(AND($E$4,$B284&lt;='Plan'!$C$25),IF($B284&lt;'Plan'!$C$25,K284,0),"")</x:f>
      </x:c>
      <x:c r="M284" s="40" t="str">
        <x:f>IF(AND($E$4,$B284&lt;='Plan'!$C$25),IF($E$18="Funded",IF($B284='Plan'!$C$25,$E$16,I284+K284),"n.a."),"")</x:f>
      </x:c>
    </x:row>
    <x:row r="285" ht="22" customHeight="1">
      <x:c r="B285" s="39" t="n">
        <x:v>259</x:v>
      </x:c>
      <x:c r="C285" s="40" t="str">
        <x:f>IF(AND($E$4,$B285&lt;='Plan'!$C$25),SUMIFS('Plan'!$F$32:$F$34,'Plan'!$C$32:$C$34,$B285),"")</x:f>
      </x:c>
      <x:c r="D285" s="40" t="str">
        <x:f>IF(AND($E$4,$B285&lt;='Plan'!$C$25),SUMIFS('Plan'!$G$32:$G$34,'Plan'!$E$32:$E$34,$B285),"")</x:f>
      </x:c>
      <x:c r="E285" s="40" t="str">
        <x:f>IF(AND($E$4,$B285&lt;='Plan'!$C$25),SUMIFS('Plan'!$H$32:$H$34,'Plan'!$E$32:$E$34,$B285),"")</x:f>
      </x:c>
      <x:c r="F285" s="40" t="str">
        <x:f>IF(AND($E$4,$B285&lt;='Plan'!$C$25),D285-E285,"")</x:f>
      </x:c>
      <x:c r="G285" s="40" t="str">
        <x:f>IF(AND($E$4,$B285&lt;='Plan'!$C$25),I284,"")</x:f>
      </x:c>
      <x:c r="H285" s="40" t="str">
        <x:f>IF(AND($E$4,$B285&lt;='Plan'!$C$25),IF('Plan'!$C$26="Receipts first",G285+F285,G285-C285),"")</x:f>
      </x:c>
      <x:c r="I285" s="40" t="str">
        <x:f>IF(AND($E$4,$B285&lt;='Plan'!$C$25),G285+F285-C285,"")</x:f>
      </x:c>
      <x:c r="J285" s="40" t="str">
        <x:f>IF(AND($E$4,$B285&lt;='Plan'!$C$25),MAX(0,-MIN(G285,H285,I285)),"")</x:f>
      </x:c>
      <x:c r="K285" s="40" t="str">
        <x:f>IF(AND($E$4,$B285&lt;='Plan'!$C$25),MAX(0,-I285),"")</x:f>
      </x:c>
      <x:c r="L285" s="40" t="str">
        <x:f>IF(AND($E$4,$B285&lt;='Plan'!$C$25),IF($B285&lt;'Plan'!$C$25,K285,0),"")</x:f>
      </x:c>
      <x:c r="M285" s="40" t="str">
        <x:f>IF(AND($E$4,$B285&lt;='Plan'!$C$25),IF($E$18="Funded",IF($B285='Plan'!$C$25,$E$16,I285+K285),"n.a."),"")</x:f>
      </x:c>
    </x:row>
    <x:row r="286" ht="22" customHeight="1">
      <x:c r="B286" s="39" t="n">
        <x:v>260</x:v>
      </x:c>
      <x:c r="C286" s="40" t="str">
        <x:f>IF(AND($E$4,$B286&lt;='Plan'!$C$25),SUMIFS('Plan'!$F$32:$F$34,'Plan'!$C$32:$C$34,$B286),"")</x:f>
      </x:c>
      <x:c r="D286" s="40" t="str">
        <x:f>IF(AND($E$4,$B286&lt;='Plan'!$C$25),SUMIFS('Plan'!$G$32:$G$34,'Plan'!$E$32:$E$34,$B286),"")</x:f>
      </x:c>
      <x:c r="E286" s="40" t="str">
        <x:f>IF(AND($E$4,$B286&lt;='Plan'!$C$25),SUMIFS('Plan'!$H$32:$H$34,'Plan'!$E$32:$E$34,$B286),"")</x:f>
      </x:c>
      <x:c r="F286" s="40" t="str">
        <x:f>IF(AND($E$4,$B286&lt;='Plan'!$C$25),D286-E286,"")</x:f>
      </x:c>
      <x:c r="G286" s="40" t="str">
        <x:f>IF(AND($E$4,$B286&lt;='Plan'!$C$25),I285,"")</x:f>
      </x:c>
      <x:c r="H286" s="40" t="str">
        <x:f>IF(AND($E$4,$B286&lt;='Plan'!$C$25),IF('Plan'!$C$26="Receipts first",G286+F286,G286-C286),"")</x:f>
      </x:c>
      <x:c r="I286" s="40" t="str">
        <x:f>IF(AND($E$4,$B286&lt;='Plan'!$C$25),G286+F286-C286,"")</x:f>
      </x:c>
      <x:c r="J286" s="40" t="str">
        <x:f>IF(AND($E$4,$B286&lt;='Plan'!$C$25),MAX(0,-MIN(G286,H286,I286)),"")</x:f>
      </x:c>
      <x:c r="K286" s="40" t="str">
        <x:f>IF(AND($E$4,$B286&lt;='Plan'!$C$25),MAX(0,-I286),"")</x:f>
      </x:c>
      <x:c r="L286" s="40" t="str">
        <x:f>IF(AND($E$4,$B286&lt;='Plan'!$C$25),IF($B286&lt;'Plan'!$C$25,K286,0),"")</x:f>
      </x:c>
      <x:c r="M286" s="40" t="str">
        <x:f>IF(AND($E$4,$B286&lt;='Plan'!$C$25),IF($E$18="Funded",IF($B286='Plan'!$C$25,$E$16,I286+K286),"n.a."),"")</x:f>
      </x:c>
    </x:row>
    <x:row r="287" ht="22" customHeight="1">
      <x:c r="B287" s="39" t="n">
        <x:v>261</x:v>
      </x:c>
      <x:c r="C287" s="40" t="str">
        <x:f>IF(AND($E$4,$B287&lt;='Plan'!$C$25),SUMIFS('Plan'!$F$32:$F$34,'Plan'!$C$32:$C$34,$B287),"")</x:f>
      </x:c>
      <x:c r="D287" s="40" t="str">
        <x:f>IF(AND($E$4,$B287&lt;='Plan'!$C$25),SUMIFS('Plan'!$G$32:$G$34,'Plan'!$E$32:$E$34,$B287),"")</x:f>
      </x:c>
      <x:c r="E287" s="40" t="str">
        <x:f>IF(AND($E$4,$B287&lt;='Plan'!$C$25),SUMIFS('Plan'!$H$32:$H$34,'Plan'!$E$32:$E$34,$B287),"")</x:f>
      </x:c>
      <x:c r="F287" s="40" t="str">
        <x:f>IF(AND($E$4,$B287&lt;='Plan'!$C$25),D287-E287,"")</x:f>
      </x:c>
      <x:c r="G287" s="40" t="str">
        <x:f>IF(AND($E$4,$B287&lt;='Plan'!$C$25),I286,"")</x:f>
      </x:c>
      <x:c r="H287" s="40" t="str">
        <x:f>IF(AND($E$4,$B287&lt;='Plan'!$C$25),IF('Plan'!$C$26="Receipts first",G287+F287,G287-C287),"")</x:f>
      </x:c>
      <x:c r="I287" s="40" t="str">
        <x:f>IF(AND($E$4,$B287&lt;='Plan'!$C$25),G287+F287-C287,"")</x:f>
      </x:c>
      <x:c r="J287" s="40" t="str">
        <x:f>IF(AND($E$4,$B287&lt;='Plan'!$C$25),MAX(0,-MIN(G287,H287,I287)),"")</x:f>
      </x:c>
      <x:c r="K287" s="40" t="str">
        <x:f>IF(AND($E$4,$B287&lt;='Plan'!$C$25),MAX(0,-I287),"")</x:f>
      </x:c>
      <x:c r="L287" s="40" t="str">
        <x:f>IF(AND($E$4,$B287&lt;='Plan'!$C$25),IF($B287&lt;'Plan'!$C$25,K287,0),"")</x:f>
      </x:c>
      <x:c r="M287" s="40" t="str">
        <x:f>IF(AND($E$4,$B287&lt;='Plan'!$C$25),IF($E$18="Funded",IF($B287='Plan'!$C$25,$E$16,I287+K287),"n.a."),"")</x:f>
      </x:c>
    </x:row>
    <x:row r="288" ht="22" customHeight="1">
      <x:c r="B288" s="39" t="n">
        <x:v>262</x:v>
      </x:c>
      <x:c r="C288" s="40" t="str">
        <x:f>IF(AND($E$4,$B288&lt;='Plan'!$C$25),SUMIFS('Plan'!$F$32:$F$34,'Plan'!$C$32:$C$34,$B288),"")</x:f>
      </x:c>
      <x:c r="D288" s="40" t="str">
        <x:f>IF(AND($E$4,$B288&lt;='Plan'!$C$25),SUMIFS('Plan'!$G$32:$G$34,'Plan'!$E$32:$E$34,$B288),"")</x:f>
      </x:c>
      <x:c r="E288" s="40" t="str">
        <x:f>IF(AND($E$4,$B288&lt;='Plan'!$C$25),SUMIFS('Plan'!$H$32:$H$34,'Plan'!$E$32:$E$34,$B288),"")</x:f>
      </x:c>
      <x:c r="F288" s="40" t="str">
        <x:f>IF(AND($E$4,$B288&lt;='Plan'!$C$25),D288-E288,"")</x:f>
      </x:c>
      <x:c r="G288" s="40" t="str">
        <x:f>IF(AND($E$4,$B288&lt;='Plan'!$C$25),I287,"")</x:f>
      </x:c>
      <x:c r="H288" s="40" t="str">
        <x:f>IF(AND($E$4,$B288&lt;='Plan'!$C$25),IF('Plan'!$C$26="Receipts first",G288+F288,G288-C288),"")</x:f>
      </x:c>
      <x:c r="I288" s="40" t="str">
        <x:f>IF(AND($E$4,$B288&lt;='Plan'!$C$25),G288+F288-C288,"")</x:f>
      </x:c>
      <x:c r="J288" s="40" t="str">
        <x:f>IF(AND($E$4,$B288&lt;='Plan'!$C$25),MAX(0,-MIN(G288,H288,I288)),"")</x:f>
      </x:c>
      <x:c r="K288" s="40" t="str">
        <x:f>IF(AND($E$4,$B288&lt;='Plan'!$C$25),MAX(0,-I288),"")</x:f>
      </x:c>
      <x:c r="L288" s="40" t="str">
        <x:f>IF(AND($E$4,$B288&lt;='Plan'!$C$25),IF($B288&lt;'Plan'!$C$25,K288,0),"")</x:f>
      </x:c>
      <x:c r="M288" s="40" t="str">
        <x:f>IF(AND($E$4,$B288&lt;='Plan'!$C$25),IF($E$18="Funded",IF($B288='Plan'!$C$25,$E$16,I288+K288),"n.a."),"")</x:f>
      </x:c>
    </x:row>
    <x:row r="289" ht="22" customHeight="1">
      <x:c r="B289" s="39" t="n">
        <x:v>263</x:v>
      </x:c>
      <x:c r="C289" s="40" t="str">
        <x:f>IF(AND($E$4,$B289&lt;='Plan'!$C$25),SUMIFS('Plan'!$F$32:$F$34,'Plan'!$C$32:$C$34,$B289),"")</x:f>
      </x:c>
      <x:c r="D289" s="40" t="str">
        <x:f>IF(AND($E$4,$B289&lt;='Plan'!$C$25),SUMIFS('Plan'!$G$32:$G$34,'Plan'!$E$32:$E$34,$B289),"")</x:f>
      </x:c>
      <x:c r="E289" s="40" t="str">
        <x:f>IF(AND($E$4,$B289&lt;='Plan'!$C$25),SUMIFS('Plan'!$H$32:$H$34,'Plan'!$E$32:$E$34,$B289),"")</x:f>
      </x:c>
      <x:c r="F289" s="40" t="str">
        <x:f>IF(AND($E$4,$B289&lt;='Plan'!$C$25),D289-E289,"")</x:f>
      </x:c>
      <x:c r="G289" s="40" t="str">
        <x:f>IF(AND($E$4,$B289&lt;='Plan'!$C$25),I288,"")</x:f>
      </x:c>
      <x:c r="H289" s="40" t="str">
        <x:f>IF(AND($E$4,$B289&lt;='Plan'!$C$25),IF('Plan'!$C$26="Receipts first",G289+F289,G289-C289),"")</x:f>
      </x:c>
      <x:c r="I289" s="40" t="str">
        <x:f>IF(AND($E$4,$B289&lt;='Plan'!$C$25),G289+F289-C289,"")</x:f>
      </x:c>
      <x:c r="J289" s="40" t="str">
        <x:f>IF(AND($E$4,$B289&lt;='Plan'!$C$25),MAX(0,-MIN(G289,H289,I289)),"")</x:f>
      </x:c>
      <x:c r="K289" s="40" t="str">
        <x:f>IF(AND($E$4,$B289&lt;='Plan'!$C$25),MAX(0,-I289),"")</x:f>
      </x:c>
      <x:c r="L289" s="40" t="str">
        <x:f>IF(AND($E$4,$B289&lt;='Plan'!$C$25),IF($B289&lt;'Plan'!$C$25,K289,0),"")</x:f>
      </x:c>
      <x:c r="M289" s="40" t="str">
        <x:f>IF(AND($E$4,$B289&lt;='Plan'!$C$25),IF($E$18="Funded",IF($B289='Plan'!$C$25,$E$16,I289+K289),"n.a."),"")</x:f>
      </x:c>
    </x:row>
    <x:row r="290" ht="22" customHeight="1">
      <x:c r="B290" s="39" t="n">
        <x:v>264</x:v>
      </x:c>
      <x:c r="C290" s="40" t="str">
        <x:f>IF(AND($E$4,$B290&lt;='Plan'!$C$25),SUMIFS('Plan'!$F$32:$F$34,'Plan'!$C$32:$C$34,$B290),"")</x:f>
      </x:c>
      <x:c r="D290" s="40" t="str">
        <x:f>IF(AND($E$4,$B290&lt;='Plan'!$C$25),SUMIFS('Plan'!$G$32:$G$34,'Plan'!$E$32:$E$34,$B290),"")</x:f>
      </x:c>
      <x:c r="E290" s="40" t="str">
        <x:f>IF(AND($E$4,$B290&lt;='Plan'!$C$25),SUMIFS('Plan'!$H$32:$H$34,'Plan'!$E$32:$E$34,$B290),"")</x:f>
      </x:c>
      <x:c r="F290" s="40" t="str">
        <x:f>IF(AND($E$4,$B290&lt;='Plan'!$C$25),D290-E290,"")</x:f>
      </x:c>
      <x:c r="G290" s="40" t="str">
        <x:f>IF(AND($E$4,$B290&lt;='Plan'!$C$25),I289,"")</x:f>
      </x:c>
      <x:c r="H290" s="40" t="str">
        <x:f>IF(AND($E$4,$B290&lt;='Plan'!$C$25),IF('Plan'!$C$26="Receipts first",G290+F290,G290-C290),"")</x:f>
      </x:c>
      <x:c r="I290" s="40" t="str">
        <x:f>IF(AND($E$4,$B290&lt;='Plan'!$C$25),G290+F290-C290,"")</x:f>
      </x:c>
      <x:c r="J290" s="40" t="str">
        <x:f>IF(AND($E$4,$B290&lt;='Plan'!$C$25),MAX(0,-MIN(G290,H290,I290)),"")</x:f>
      </x:c>
      <x:c r="K290" s="40" t="str">
        <x:f>IF(AND($E$4,$B290&lt;='Plan'!$C$25),MAX(0,-I290),"")</x:f>
      </x:c>
      <x:c r="L290" s="40" t="str">
        <x:f>IF(AND($E$4,$B290&lt;='Plan'!$C$25),IF($B290&lt;'Plan'!$C$25,K290,0),"")</x:f>
      </x:c>
      <x:c r="M290" s="40" t="str">
        <x:f>IF(AND($E$4,$B290&lt;='Plan'!$C$25),IF($E$18="Funded",IF($B290='Plan'!$C$25,$E$16,I290+K290),"n.a."),"")</x:f>
      </x:c>
    </x:row>
    <x:row r="291" ht="22" customHeight="1">
      <x:c r="B291" s="39" t="n">
        <x:v>265</x:v>
      </x:c>
      <x:c r="C291" s="40" t="str">
        <x:f>IF(AND($E$4,$B291&lt;='Plan'!$C$25),SUMIFS('Plan'!$F$32:$F$34,'Plan'!$C$32:$C$34,$B291),"")</x:f>
      </x:c>
      <x:c r="D291" s="40" t="str">
        <x:f>IF(AND($E$4,$B291&lt;='Plan'!$C$25),SUMIFS('Plan'!$G$32:$G$34,'Plan'!$E$32:$E$34,$B291),"")</x:f>
      </x:c>
      <x:c r="E291" s="40" t="str">
        <x:f>IF(AND($E$4,$B291&lt;='Plan'!$C$25),SUMIFS('Plan'!$H$32:$H$34,'Plan'!$E$32:$E$34,$B291),"")</x:f>
      </x:c>
      <x:c r="F291" s="40" t="str">
        <x:f>IF(AND($E$4,$B291&lt;='Plan'!$C$25),D291-E291,"")</x:f>
      </x:c>
      <x:c r="G291" s="40" t="str">
        <x:f>IF(AND($E$4,$B291&lt;='Plan'!$C$25),I290,"")</x:f>
      </x:c>
      <x:c r="H291" s="40" t="str">
        <x:f>IF(AND($E$4,$B291&lt;='Plan'!$C$25),IF('Plan'!$C$26="Receipts first",G291+F291,G291-C291),"")</x:f>
      </x:c>
      <x:c r="I291" s="40" t="str">
        <x:f>IF(AND($E$4,$B291&lt;='Plan'!$C$25),G291+F291-C291,"")</x:f>
      </x:c>
      <x:c r="J291" s="40" t="str">
        <x:f>IF(AND($E$4,$B291&lt;='Plan'!$C$25),MAX(0,-MIN(G291,H291,I291)),"")</x:f>
      </x:c>
      <x:c r="K291" s="40" t="str">
        <x:f>IF(AND($E$4,$B291&lt;='Plan'!$C$25),MAX(0,-I291),"")</x:f>
      </x:c>
      <x:c r="L291" s="40" t="str">
        <x:f>IF(AND($E$4,$B291&lt;='Plan'!$C$25),IF($B291&lt;'Plan'!$C$25,K291,0),"")</x:f>
      </x:c>
      <x:c r="M291" s="40" t="str">
        <x:f>IF(AND($E$4,$B291&lt;='Plan'!$C$25),IF($E$18="Funded",IF($B291='Plan'!$C$25,$E$16,I291+K291),"n.a."),"")</x:f>
      </x:c>
    </x:row>
    <x:row r="292" ht="22" customHeight="1">
      <x:c r="B292" s="39" t="n">
        <x:v>266</x:v>
      </x:c>
      <x:c r="C292" s="40" t="str">
        <x:f>IF(AND($E$4,$B292&lt;='Plan'!$C$25),SUMIFS('Plan'!$F$32:$F$34,'Plan'!$C$32:$C$34,$B292),"")</x:f>
      </x:c>
      <x:c r="D292" s="40" t="str">
        <x:f>IF(AND($E$4,$B292&lt;='Plan'!$C$25),SUMIFS('Plan'!$G$32:$G$34,'Plan'!$E$32:$E$34,$B292),"")</x:f>
      </x:c>
      <x:c r="E292" s="40" t="str">
        <x:f>IF(AND($E$4,$B292&lt;='Plan'!$C$25),SUMIFS('Plan'!$H$32:$H$34,'Plan'!$E$32:$E$34,$B292),"")</x:f>
      </x:c>
      <x:c r="F292" s="40" t="str">
        <x:f>IF(AND($E$4,$B292&lt;='Plan'!$C$25),D292-E292,"")</x:f>
      </x:c>
      <x:c r="G292" s="40" t="str">
        <x:f>IF(AND($E$4,$B292&lt;='Plan'!$C$25),I291,"")</x:f>
      </x:c>
      <x:c r="H292" s="40" t="str">
        <x:f>IF(AND($E$4,$B292&lt;='Plan'!$C$25),IF('Plan'!$C$26="Receipts first",G292+F292,G292-C292),"")</x:f>
      </x:c>
      <x:c r="I292" s="40" t="str">
        <x:f>IF(AND($E$4,$B292&lt;='Plan'!$C$25),G292+F292-C292,"")</x:f>
      </x:c>
      <x:c r="J292" s="40" t="str">
        <x:f>IF(AND($E$4,$B292&lt;='Plan'!$C$25),MAX(0,-MIN(G292,H292,I292)),"")</x:f>
      </x:c>
      <x:c r="K292" s="40" t="str">
        <x:f>IF(AND($E$4,$B292&lt;='Plan'!$C$25),MAX(0,-I292),"")</x:f>
      </x:c>
      <x:c r="L292" s="40" t="str">
        <x:f>IF(AND($E$4,$B292&lt;='Plan'!$C$25),IF($B292&lt;'Plan'!$C$25,K292,0),"")</x:f>
      </x:c>
      <x:c r="M292" s="40" t="str">
        <x:f>IF(AND($E$4,$B292&lt;='Plan'!$C$25),IF($E$18="Funded",IF($B292='Plan'!$C$25,$E$16,I292+K292),"n.a."),"")</x:f>
      </x:c>
    </x:row>
    <x:row r="293" ht="22" customHeight="1">
      <x:c r="B293" s="39" t="n">
        <x:v>267</x:v>
      </x:c>
      <x:c r="C293" s="40" t="str">
        <x:f>IF(AND($E$4,$B293&lt;='Plan'!$C$25),SUMIFS('Plan'!$F$32:$F$34,'Plan'!$C$32:$C$34,$B293),"")</x:f>
      </x:c>
      <x:c r="D293" s="40" t="str">
        <x:f>IF(AND($E$4,$B293&lt;='Plan'!$C$25),SUMIFS('Plan'!$G$32:$G$34,'Plan'!$E$32:$E$34,$B293),"")</x:f>
      </x:c>
      <x:c r="E293" s="40" t="str">
        <x:f>IF(AND($E$4,$B293&lt;='Plan'!$C$25),SUMIFS('Plan'!$H$32:$H$34,'Plan'!$E$32:$E$34,$B293),"")</x:f>
      </x:c>
      <x:c r="F293" s="40" t="str">
        <x:f>IF(AND($E$4,$B293&lt;='Plan'!$C$25),D293-E293,"")</x:f>
      </x:c>
      <x:c r="G293" s="40" t="str">
        <x:f>IF(AND($E$4,$B293&lt;='Plan'!$C$25),I292,"")</x:f>
      </x:c>
      <x:c r="H293" s="40" t="str">
        <x:f>IF(AND($E$4,$B293&lt;='Plan'!$C$25),IF('Plan'!$C$26="Receipts first",G293+F293,G293-C293),"")</x:f>
      </x:c>
      <x:c r="I293" s="40" t="str">
        <x:f>IF(AND($E$4,$B293&lt;='Plan'!$C$25),G293+F293-C293,"")</x:f>
      </x:c>
      <x:c r="J293" s="40" t="str">
        <x:f>IF(AND($E$4,$B293&lt;='Plan'!$C$25),MAX(0,-MIN(G293,H293,I293)),"")</x:f>
      </x:c>
      <x:c r="K293" s="40" t="str">
        <x:f>IF(AND($E$4,$B293&lt;='Plan'!$C$25),MAX(0,-I293),"")</x:f>
      </x:c>
      <x:c r="L293" s="40" t="str">
        <x:f>IF(AND($E$4,$B293&lt;='Plan'!$C$25),IF($B293&lt;'Plan'!$C$25,K293,0),"")</x:f>
      </x:c>
      <x:c r="M293" s="40" t="str">
        <x:f>IF(AND($E$4,$B293&lt;='Plan'!$C$25),IF($E$18="Funded",IF($B293='Plan'!$C$25,$E$16,I293+K293),"n.a."),"")</x:f>
      </x:c>
    </x:row>
    <x:row r="294" ht="22" customHeight="1">
      <x:c r="B294" s="39" t="n">
        <x:v>268</x:v>
      </x:c>
      <x:c r="C294" s="40" t="str">
        <x:f>IF(AND($E$4,$B294&lt;='Plan'!$C$25),SUMIFS('Plan'!$F$32:$F$34,'Plan'!$C$32:$C$34,$B294),"")</x:f>
      </x:c>
      <x:c r="D294" s="40" t="str">
        <x:f>IF(AND($E$4,$B294&lt;='Plan'!$C$25),SUMIFS('Plan'!$G$32:$G$34,'Plan'!$E$32:$E$34,$B294),"")</x:f>
      </x:c>
      <x:c r="E294" s="40" t="str">
        <x:f>IF(AND($E$4,$B294&lt;='Plan'!$C$25),SUMIFS('Plan'!$H$32:$H$34,'Plan'!$E$32:$E$34,$B294),"")</x:f>
      </x:c>
      <x:c r="F294" s="40" t="str">
        <x:f>IF(AND($E$4,$B294&lt;='Plan'!$C$25),D294-E294,"")</x:f>
      </x:c>
      <x:c r="G294" s="40" t="str">
        <x:f>IF(AND($E$4,$B294&lt;='Plan'!$C$25),I293,"")</x:f>
      </x:c>
      <x:c r="H294" s="40" t="str">
        <x:f>IF(AND($E$4,$B294&lt;='Plan'!$C$25),IF('Plan'!$C$26="Receipts first",G294+F294,G294-C294),"")</x:f>
      </x:c>
      <x:c r="I294" s="40" t="str">
        <x:f>IF(AND($E$4,$B294&lt;='Plan'!$C$25),G294+F294-C294,"")</x:f>
      </x:c>
      <x:c r="J294" s="40" t="str">
        <x:f>IF(AND($E$4,$B294&lt;='Plan'!$C$25),MAX(0,-MIN(G294,H294,I294)),"")</x:f>
      </x:c>
      <x:c r="K294" s="40" t="str">
        <x:f>IF(AND($E$4,$B294&lt;='Plan'!$C$25),MAX(0,-I294),"")</x:f>
      </x:c>
      <x:c r="L294" s="40" t="str">
        <x:f>IF(AND($E$4,$B294&lt;='Plan'!$C$25),IF($B294&lt;'Plan'!$C$25,K294,0),"")</x:f>
      </x:c>
      <x:c r="M294" s="40" t="str">
        <x:f>IF(AND($E$4,$B294&lt;='Plan'!$C$25),IF($E$18="Funded",IF($B294='Plan'!$C$25,$E$16,I294+K294),"n.a."),"")</x:f>
      </x:c>
    </x:row>
    <x:row r="295" ht="22" customHeight="1">
      <x:c r="B295" s="39" t="n">
        <x:v>269</x:v>
      </x:c>
      <x:c r="C295" s="40" t="str">
        <x:f>IF(AND($E$4,$B295&lt;='Plan'!$C$25),SUMIFS('Plan'!$F$32:$F$34,'Plan'!$C$32:$C$34,$B295),"")</x:f>
      </x:c>
      <x:c r="D295" s="40" t="str">
        <x:f>IF(AND($E$4,$B295&lt;='Plan'!$C$25),SUMIFS('Plan'!$G$32:$G$34,'Plan'!$E$32:$E$34,$B295),"")</x:f>
      </x:c>
      <x:c r="E295" s="40" t="str">
        <x:f>IF(AND($E$4,$B295&lt;='Plan'!$C$25),SUMIFS('Plan'!$H$32:$H$34,'Plan'!$E$32:$E$34,$B295),"")</x:f>
      </x:c>
      <x:c r="F295" s="40" t="str">
        <x:f>IF(AND($E$4,$B295&lt;='Plan'!$C$25),D295-E295,"")</x:f>
      </x:c>
      <x:c r="G295" s="40" t="str">
        <x:f>IF(AND($E$4,$B295&lt;='Plan'!$C$25),I294,"")</x:f>
      </x:c>
      <x:c r="H295" s="40" t="str">
        <x:f>IF(AND($E$4,$B295&lt;='Plan'!$C$25),IF('Plan'!$C$26="Receipts first",G295+F295,G295-C295),"")</x:f>
      </x:c>
      <x:c r="I295" s="40" t="str">
        <x:f>IF(AND($E$4,$B295&lt;='Plan'!$C$25),G295+F295-C295,"")</x:f>
      </x:c>
      <x:c r="J295" s="40" t="str">
        <x:f>IF(AND($E$4,$B295&lt;='Plan'!$C$25),MAX(0,-MIN(G295,H295,I295)),"")</x:f>
      </x:c>
      <x:c r="K295" s="40" t="str">
        <x:f>IF(AND($E$4,$B295&lt;='Plan'!$C$25),MAX(0,-I295),"")</x:f>
      </x:c>
      <x:c r="L295" s="40" t="str">
        <x:f>IF(AND($E$4,$B295&lt;='Plan'!$C$25),IF($B295&lt;'Plan'!$C$25,K295,0),"")</x:f>
      </x:c>
      <x:c r="M295" s="40" t="str">
        <x:f>IF(AND($E$4,$B295&lt;='Plan'!$C$25),IF($E$18="Funded",IF($B295='Plan'!$C$25,$E$16,I295+K295),"n.a."),"")</x:f>
      </x:c>
    </x:row>
    <x:row r="296" ht="22" customHeight="1">
      <x:c r="B296" s="39" t="n">
        <x:v>270</x:v>
      </x:c>
      <x:c r="C296" s="40" t="str">
        <x:f>IF(AND($E$4,$B296&lt;='Plan'!$C$25),SUMIFS('Plan'!$F$32:$F$34,'Plan'!$C$32:$C$34,$B296),"")</x:f>
      </x:c>
      <x:c r="D296" s="40" t="str">
        <x:f>IF(AND($E$4,$B296&lt;='Plan'!$C$25),SUMIFS('Plan'!$G$32:$G$34,'Plan'!$E$32:$E$34,$B296),"")</x:f>
      </x:c>
      <x:c r="E296" s="40" t="str">
        <x:f>IF(AND($E$4,$B296&lt;='Plan'!$C$25),SUMIFS('Plan'!$H$32:$H$34,'Plan'!$E$32:$E$34,$B296),"")</x:f>
      </x:c>
      <x:c r="F296" s="40" t="str">
        <x:f>IF(AND($E$4,$B296&lt;='Plan'!$C$25),D296-E296,"")</x:f>
      </x:c>
      <x:c r="G296" s="40" t="str">
        <x:f>IF(AND($E$4,$B296&lt;='Plan'!$C$25),I295,"")</x:f>
      </x:c>
      <x:c r="H296" s="40" t="str">
        <x:f>IF(AND($E$4,$B296&lt;='Plan'!$C$25),IF('Plan'!$C$26="Receipts first",G296+F296,G296-C296),"")</x:f>
      </x:c>
      <x:c r="I296" s="40" t="str">
        <x:f>IF(AND($E$4,$B296&lt;='Plan'!$C$25),G296+F296-C296,"")</x:f>
      </x:c>
      <x:c r="J296" s="40" t="str">
        <x:f>IF(AND($E$4,$B296&lt;='Plan'!$C$25),MAX(0,-MIN(G296,H296,I296)),"")</x:f>
      </x:c>
      <x:c r="K296" s="40" t="str">
        <x:f>IF(AND($E$4,$B296&lt;='Plan'!$C$25),MAX(0,-I296),"")</x:f>
      </x:c>
      <x:c r="L296" s="40" t="str">
        <x:f>IF(AND($E$4,$B296&lt;='Plan'!$C$25),IF($B296&lt;'Plan'!$C$25,K296,0),"")</x:f>
      </x:c>
      <x:c r="M296" s="40" t="str">
        <x:f>IF(AND($E$4,$B296&lt;='Plan'!$C$25),IF($E$18="Funded",IF($B296='Plan'!$C$25,$E$16,I296+K296),"n.a."),"")</x:f>
      </x:c>
    </x:row>
    <x:row r="297" ht="22" customHeight="1">
      <x:c r="B297" s="39" t="n">
        <x:v>271</x:v>
      </x:c>
      <x:c r="C297" s="40" t="str">
        <x:f>IF(AND($E$4,$B297&lt;='Plan'!$C$25),SUMIFS('Plan'!$F$32:$F$34,'Plan'!$C$32:$C$34,$B297),"")</x:f>
      </x:c>
      <x:c r="D297" s="40" t="str">
        <x:f>IF(AND($E$4,$B297&lt;='Plan'!$C$25),SUMIFS('Plan'!$G$32:$G$34,'Plan'!$E$32:$E$34,$B297),"")</x:f>
      </x:c>
      <x:c r="E297" s="40" t="str">
        <x:f>IF(AND($E$4,$B297&lt;='Plan'!$C$25),SUMIFS('Plan'!$H$32:$H$34,'Plan'!$E$32:$E$34,$B297),"")</x:f>
      </x:c>
      <x:c r="F297" s="40" t="str">
        <x:f>IF(AND($E$4,$B297&lt;='Plan'!$C$25),D297-E297,"")</x:f>
      </x:c>
      <x:c r="G297" s="40" t="str">
        <x:f>IF(AND($E$4,$B297&lt;='Plan'!$C$25),I296,"")</x:f>
      </x:c>
      <x:c r="H297" s="40" t="str">
        <x:f>IF(AND($E$4,$B297&lt;='Plan'!$C$25),IF('Plan'!$C$26="Receipts first",G297+F297,G297-C297),"")</x:f>
      </x:c>
      <x:c r="I297" s="40" t="str">
        <x:f>IF(AND($E$4,$B297&lt;='Plan'!$C$25),G297+F297-C297,"")</x:f>
      </x:c>
      <x:c r="J297" s="40" t="str">
        <x:f>IF(AND($E$4,$B297&lt;='Plan'!$C$25),MAX(0,-MIN(G297,H297,I297)),"")</x:f>
      </x:c>
      <x:c r="K297" s="40" t="str">
        <x:f>IF(AND($E$4,$B297&lt;='Plan'!$C$25),MAX(0,-I297),"")</x:f>
      </x:c>
      <x:c r="L297" s="40" t="str">
        <x:f>IF(AND($E$4,$B297&lt;='Plan'!$C$25),IF($B297&lt;'Plan'!$C$25,K297,0),"")</x:f>
      </x:c>
      <x:c r="M297" s="40" t="str">
        <x:f>IF(AND($E$4,$B297&lt;='Plan'!$C$25),IF($E$18="Funded",IF($B297='Plan'!$C$25,$E$16,I297+K297),"n.a."),"")</x:f>
      </x:c>
    </x:row>
    <x:row r="298" ht="22" customHeight="1">
      <x:c r="B298" s="39" t="n">
        <x:v>272</x:v>
      </x:c>
      <x:c r="C298" s="40" t="str">
        <x:f>IF(AND($E$4,$B298&lt;='Plan'!$C$25),SUMIFS('Plan'!$F$32:$F$34,'Plan'!$C$32:$C$34,$B298),"")</x:f>
      </x:c>
      <x:c r="D298" s="40" t="str">
        <x:f>IF(AND($E$4,$B298&lt;='Plan'!$C$25),SUMIFS('Plan'!$G$32:$G$34,'Plan'!$E$32:$E$34,$B298),"")</x:f>
      </x:c>
      <x:c r="E298" s="40" t="str">
        <x:f>IF(AND($E$4,$B298&lt;='Plan'!$C$25),SUMIFS('Plan'!$H$32:$H$34,'Plan'!$E$32:$E$34,$B298),"")</x:f>
      </x:c>
      <x:c r="F298" s="40" t="str">
        <x:f>IF(AND($E$4,$B298&lt;='Plan'!$C$25),D298-E298,"")</x:f>
      </x:c>
      <x:c r="G298" s="40" t="str">
        <x:f>IF(AND($E$4,$B298&lt;='Plan'!$C$25),I297,"")</x:f>
      </x:c>
      <x:c r="H298" s="40" t="str">
        <x:f>IF(AND($E$4,$B298&lt;='Plan'!$C$25),IF('Plan'!$C$26="Receipts first",G298+F298,G298-C298),"")</x:f>
      </x:c>
      <x:c r="I298" s="40" t="str">
        <x:f>IF(AND($E$4,$B298&lt;='Plan'!$C$25),G298+F298-C298,"")</x:f>
      </x:c>
      <x:c r="J298" s="40" t="str">
        <x:f>IF(AND($E$4,$B298&lt;='Plan'!$C$25),MAX(0,-MIN(G298,H298,I298)),"")</x:f>
      </x:c>
      <x:c r="K298" s="40" t="str">
        <x:f>IF(AND($E$4,$B298&lt;='Plan'!$C$25),MAX(0,-I298),"")</x:f>
      </x:c>
      <x:c r="L298" s="40" t="str">
        <x:f>IF(AND($E$4,$B298&lt;='Plan'!$C$25),IF($B298&lt;'Plan'!$C$25,K298,0),"")</x:f>
      </x:c>
      <x:c r="M298" s="40" t="str">
        <x:f>IF(AND($E$4,$B298&lt;='Plan'!$C$25),IF($E$18="Funded",IF($B298='Plan'!$C$25,$E$16,I298+K298),"n.a."),"")</x:f>
      </x:c>
    </x:row>
    <x:row r="299" ht="22" customHeight="1">
      <x:c r="B299" s="39" t="n">
        <x:v>273</x:v>
      </x:c>
      <x:c r="C299" s="40" t="str">
        <x:f>IF(AND($E$4,$B299&lt;='Plan'!$C$25),SUMIFS('Plan'!$F$32:$F$34,'Plan'!$C$32:$C$34,$B299),"")</x:f>
      </x:c>
      <x:c r="D299" s="40" t="str">
        <x:f>IF(AND($E$4,$B299&lt;='Plan'!$C$25),SUMIFS('Plan'!$G$32:$G$34,'Plan'!$E$32:$E$34,$B299),"")</x:f>
      </x:c>
      <x:c r="E299" s="40" t="str">
        <x:f>IF(AND($E$4,$B299&lt;='Plan'!$C$25),SUMIFS('Plan'!$H$32:$H$34,'Plan'!$E$32:$E$34,$B299),"")</x:f>
      </x:c>
      <x:c r="F299" s="40" t="str">
        <x:f>IF(AND($E$4,$B299&lt;='Plan'!$C$25),D299-E299,"")</x:f>
      </x:c>
      <x:c r="G299" s="40" t="str">
        <x:f>IF(AND($E$4,$B299&lt;='Plan'!$C$25),I298,"")</x:f>
      </x:c>
      <x:c r="H299" s="40" t="str">
        <x:f>IF(AND($E$4,$B299&lt;='Plan'!$C$25),IF('Plan'!$C$26="Receipts first",G299+F299,G299-C299),"")</x:f>
      </x:c>
      <x:c r="I299" s="40" t="str">
        <x:f>IF(AND($E$4,$B299&lt;='Plan'!$C$25),G299+F299-C299,"")</x:f>
      </x:c>
      <x:c r="J299" s="40" t="str">
        <x:f>IF(AND($E$4,$B299&lt;='Plan'!$C$25),MAX(0,-MIN(G299,H299,I299)),"")</x:f>
      </x:c>
      <x:c r="K299" s="40" t="str">
        <x:f>IF(AND($E$4,$B299&lt;='Plan'!$C$25),MAX(0,-I299),"")</x:f>
      </x:c>
      <x:c r="L299" s="40" t="str">
        <x:f>IF(AND($E$4,$B299&lt;='Plan'!$C$25),IF($B299&lt;'Plan'!$C$25,K299,0),"")</x:f>
      </x:c>
      <x:c r="M299" s="40" t="str">
        <x:f>IF(AND($E$4,$B299&lt;='Plan'!$C$25),IF($E$18="Funded",IF($B299='Plan'!$C$25,$E$16,I299+K299),"n.a."),"")</x:f>
      </x:c>
    </x:row>
    <x:row r="300" ht="22" customHeight="1">
      <x:c r="B300" s="39" t="n">
        <x:v>274</x:v>
      </x:c>
      <x:c r="C300" s="40" t="str">
        <x:f>IF(AND($E$4,$B300&lt;='Plan'!$C$25),SUMIFS('Plan'!$F$32:$F$34,'Plan'!$C$32:$C$34,$B300),"")</x:f>
      </x:c>
      <x:c r="D300" s="40" t="str">
        <x:f>IF(AND($E$4,$B300&lt;='Plan'!$C$25),SUMIFS('Plan'!$G$32:$G$34,'Plan'!$E$32:$E$34,$B300),"")</x:f>
      </x:c>
      <x:c r="E300" s="40" t="str">
        <x:f>IF(AND($E$4,$B300&lt;='Plan'!$C$25),SUMIFS('Plan'!$H$32:$H$34,'Plan'!$E$32:$E$34,$B300),"")</x:f>
      </x:c>
      <x:c r="F300" s="40" t="str">
        <x:f>IF(AND($E$4,$B300&lt;='Plan'!$C$25),D300-E300,"")</x:f>
      </x:c>
      <x:c r="G300" s="40" t="str">
        <x:f>IF(AND($E$4,$B300&lt;='Plan'!$C$25),I299,"")</x:f>
      </x:c>
      <x:c r="H300" s="40" t="str">
        <x:f>IF(AND($E$4,$B300&lt;='Plan'!$C$25),IF('Plan'!$C$26="Receipts first",G300+F300,G300-C300),"")</x:f>
      </x:c>
      <x:c r="I300" s="40" t="str">
        <x:f>IF(AND($E$4,$B300&lt;='Plan'!$C$25),G300+F300-C300,"")</x:f>
      </x:c>
      <x:c r="J300" s="40" t="str">
        <x:f>IF(AND($E$4,$B300&lt;='Plan'!$C$25),MAX(0,-MIN(G300,H300,I300)),"")</x:f>
      </x:c>
      <x:c r="K300" s="40" t="str">
        <x:f>IF(AND($E$4,$B300&lt;='Plan'!$C$25),MAX(0,-I300),"")</x:f>
      </x:c>
      <x:c r="L300" s="40" t="str">
        <x:f>IF(AND($E$4,$B300&lt;='Plan'!$C$25),IF($B300&lt;'Plan'!$C$25,K300,0),"")</x:f>
      </x:c>
      <x:c r="M300" s="40" t="str">
        <x:f>IF(AND($E$4,$B300&lt;='Plan'!$C$25),IF($E$18="Funded",IF($B300='Plan'!$C$25,$E$16,I300+K300),"n.a."),"")</x:f>
      </x:c>
    </x:row>
    <x:row r="301" ht="22" customHeight="1">
      <x:c r="B301" s="39" t="n">
        <x:v>275</x:v>
      </x:c>
      <x:c r="C301" s="40" t="str">
        <x:f>IF(AND($E$4,$B301&lt;='Plan'!$C$25),SUMIFS('Plan'!$F$32:$F$34,'Plan'!$C$32:$C$34,$B301),"")</x:f>
      </x:c>
      <x:c r="D301" s="40" t="str">
        <x:f>IF(AND($E$4,$B301&lt;='Plan'!$C$25),SUMIFS('Plan'!$G$32:$G$34,'Plan'!$E$32:$E$34,$B301),"")</x:f>
      </x:c>
      <x:c r="E301" s="40" t="str">
        <x:f>IF(AND($E$4,$B301&lt;='Plan'!$C$25),SUMIFS('Plan'!$H$32:$H$34,'Plan'!$E$32:$E$34,$B301),"")</x:f>
      </x:c>
      <x:c r="F301" s="40" t="str">
        <x:f>IF(AND($E$4,$B301&lt;='Plan'!$C$25),D301-E301,"")</x:f>
      </x:c>
      <x:c r="G301" s="40" t="str">
        <x:f>IF(AND($E$4,$B301&lt;='Plan'!$C$25),I300,"")</x:f>
      </x:c>
      <x:c r="H301" s="40" t="str">
        <x:f>IF(AND($E$4,$B301&lt;='Plan'!$C$25),IF('Plan'!$C$26="Receipts first",G301+F301,G301-C301),"")</x:f>
      </x:c>
      <x:c r="I301" s="40" t="str">
        <x:f>IF(AND($E$4,$B301&lt;='Plan'!$C$25),G301+F301-C301,"")</x:f>
      </x:c>
      <x:c r="J301" s="40" t="str">
        <x:f>IF(AND($E$4,$B301&lt;='Plan'!$C$25),MAX(0,-MIN(G301,H301,I301)),"")</x:f>
      </x:c>
      <x:c r="K301" s="40" t="str">
        <x:f>IF(AND($E$4,$B301&lt;='Plan'!$C$25),MAX(0,-I301),"")</x:f>
      </x:c>
      <x:c r="L301" s="40" t="str">
        <x:f>IF(AND($E$4,$B301&lt;='Plan'!$C$25),IF($B301&lt;'Plan'!$C$25,K301,0),"")</x:f>
      </x:c>
      <x:c r="M301" s="40" t="str">
        <x:f>IF(AND($E$4,$B301&lt;='Plan'!$C$25),IF($E$18="Funded",IF($B301='Plan'!$C$25,$E$16,I301+K301),"n.a."),"")</x:f>
      </x:c>
    </x:row>
    <x:row r="302" ht="22" customHeight="1">
      <x:c r="B302" s="39" t="n">
        <x:v>276</x:v>
      </x:c>
      <x:c r="C302" s="40" t="str">
        <x:f>IF(AND($E$4,$B302&lt;='Plan'!$C$25),SUMIFS('Plan'!$F$32:$F$34,'Plan'!$C$32:$C$34,$B302),"")</x:f>
      </x:c>
      <x:c r="D302" s="40" t="str">
        <x:f>IF(AND($E$4,$B302&lt;='Plan'!$C$25),SUMIFS('Plan'!$G$32:$G$34,'Plan'!$E$32:$E$34,$B302),"")</x:f>
      </x:c>
      <x:c r="E302" s="40" t="str">
        <x:f>IF(AND($E$4,$B302&lt;='Plan'!$C$25),SUMIFS('Plan'!$H$32:$H$34,'Plan'!$E$32:$E$34,$B302),"")</x:f>
      </x:c>
      <x:c r="F302" s="40" t="str">
        <x:f>IF(AND($E$4,$B302&lt;='Plan'!$C$25),D302-E302,"")</x:f>
      </x:c>
      <x:c r="G302" s="40" t="str">
        <x:f>IF(AND($E$4,$B302&lt;='Plan'!$C$25),I301,"")</x:f>
      </x:c>
      <x:c r="H302" s="40" t="str">
        <x:f>IF(AND($E$4,$B302&lt;='Plan'!$C$25),IF('Plan'!$C$26="Receipts first",G302+F302,G302-C302),"")</x:f>
      </x:c>
      <x:c r="I302" s="40" t="str">
        <x:f>IF(AND($E$4,$B302&lt;='Plan'!$C$25),G302+F302-C302,"")</x:f>
      </x:c>
      <x:c r="J302" s="40" t="str">
        <x:f>IF(AND($E$4,$B302&lt;='Plan'!$C$25),MAX(0,-MIN(G302,H302,I302)),"")</x:f>
      </x:c>
      <x:c r="K302" s="40" t="str">
        <x:f>IF(AND($E$4,$B302&lt;='Plan'!$C$25),MAX(0,-I302),"")</x:f>
      </x:c>
      <x:c r="L302" s="40" t="str">
        <x:f>IF(AND($E$4,$B302&lt;='Plan'!$C$25),IF($B302&lt;'Plan'!$C$25,K302,0),"")</x:f>
      </x:c>
      <x:c r="M302" s="40" t="str">
        <x:f>IF(AND($E$4,$B302&lt;='Plan'!$C$25),IF($E$18="Funded",IF($B302='Plan'!$C$25,$E$16,I302+K302),"n.a."),"")</x:f>
      </x:c>
    </x:row>
    <x:row r="303" ht="22" customHeight="1">
      <x:c r="B303" s="39" t="n">
        <x:v>277</x:v>
      </x:c>
      <x:c r="C303" s="40" t="str">
        <x:f>IF(AND($E$4,$B303&lt;='Plan'!$C$25),SUMIFS('Plan'!$F$32:$F$34,'Plan'!$C$32:$C$34,$B303),"")</x:f>
      </x:c>
      <x:c r="D303" s="40" t="str">
        <x:f>IF(AND($E$4,$B303&lt;='Plan'!$C$25),SUMIFS('Plan'!$G$32:$G$34,'Plan'!$E$32:$E$34,$B303),"")</x:f>
      </x:c>
      <x:c r="E303" s="40" t="str">
        <x:f>IF(AND($E$4,$B303&lt;='Plan'!$C$25),SUMIFS('Plan'!$H$32:$H$34,'Plan'!$E$32:$E$34,$B303),"")</x:f>
      </x:c>
      <x:c r="F303" s="40" t="str">
        <x:f>IF(AND($E$4,$B303&lt;='Plan'!$C$25),D303-E303,"")</x:f>
      </x:c>
      <x:c r="G303" s="40" t="str">
        <x:f>IF(AND($E$4,$B303&lt;='Plan'!$C$25),I302,"")</x:f>
      </x:c>
      <x:c r="H303" s="40" t="str">
        <x:f>IF(AND($E$4,$B303&lt;='Plan'!$C$25),IF('Plan'!$C$26="Receipts first",G303+F303,G303-C303),"")</x:f>
      </x:c>
      <x:c r="I303" s="40" t="str">
        <x:f>IF(AND($E$4,$B303&lt;='Plan'!$C$25),G303+F303-C303,"")</x:f>
      </x:c>
      <x:c r="J303" s="40" t="str">
        <x:f>IF(AND($E$4,$B303&lt;='Plan'!$C$25),MAX(0,-MIN(G303,H303,I303)),"")</x:f>
      </x:c>
      <x:c r="K303" s="40" t="str">
        <x:f>IF(AND($E$4,$B303&lt;='Plan'!$C$25),MAX(0,-I303),"")</x:f>
      </x:c>
      <x:c r="L303" s="40" t="str">
        <x:f>IF(AND($E$4,$B303&lt;='Plan'!$C$25),IF($B303&lt;'Plan'!$C$25,K303,0),"")</x:f>
      </x:c>
      <x:c r="M303" s="40" t="str">
        <x:f>IF(AND($E$4,$B303&lt;='Plan'!$C$25),IF($E$18="Funded",IF($B303='Plan'!$C$25,$E$16,I303+K303),"n.a."),"")</x:f>
      </x:c>
    </x:row>
    <x:row r="304" ht="22" customHeight="1">
      <x:c r="B304" s="39" t="n">
        <x:v>278</x:v>
      </x:c>
      <x:c r="C304" s="40" t="str">
        <x:f>IF(AND($E$4,$B304&lt;='Plan'!$C$25),SUMIFS('Plan'!$F$32:$F$34,'Plan'!$C$32:$C$34,$B304),"")</x:f>
      </x:c>
      <x:c r="D304" s="40" t="str">
        <x:f>IF(AND($E$4,$B304&lt;='Plan'!$C$25),SUMIFS('Plan'!$G$32:$G$34,'Plan'!$E$32:$E$34,$B304),"")</x:f>
      </x:c>
      <x:c r="E304" s="40" t="str">
        <x:f>IF(AND($E$4,$B304&lt;='Plan'!$C$25),SUMIFS('Plan'!$H$32:$H$34,'Plan'!$E$32:$E$34,$B304),"")</x:f>
      </x:c>
      <x:c r="F304" s="40" t="str">
        <x:f>IF(AND($E$4,$B304&lt;='Plan'!$C$25),D304-E304,"")</x:f>
      </x:c>
      <x:c r="G304" s="40" t="str">
        <x:f>IF(AND($E$4,$B304&lt;='Plan'!$C$25),I303,"")</x:f>
      </x:c>
      <x:c r="H304" s="40" t="str">
        <x:f>IF(AND($E$4,$B304&lt;='Plan'!$C$25),IF('Plan'!$C$26="Receipts first",G304+F304,G304-C304),"")</x:f>
      </x:c>
      <x:c r="I304" s="40" t="str">
        <x:f>IF(AND($E$4,$B304&lt;='Plan'!$C$25),G304+F304-C304,"")</x:f>
      </x:c>
      <x:c r="J304" s="40" t="str">
        <x:f>IF(AND($E$4,$B304&lt;='Plan'!$C$25),MAX(0,-MIN(G304,H304,I304)),"")</x:f>
      </x:c>
      <x:c r="K304" s="40" t="str">
        <x:f>IF(AND($E$4,$B304&lt;='Plan'!$C$25),MAX(0,-I304),"")</x:f>
      </x:c>
      <x:c r="L304" s="40" t="str">
        <x:f>IF(AND($E$4,$B304&lt;='Plan'!$C$25),IF($B304&lt;'Plan'!$C$25,K304,0),"")</x:f>
      </x:c>
      <x:c r="M304" s="40" t="str">
        <x:f>IF(AND($E$4,$B304&lt;='Plan'!$C$25),IF($E$18="Funded",IF($B304='Plan'!$C$25,$E$16,I304+K304),"n.a."),"")</x:f>
      </x:c>
    </x:row>
    <x:row r="305" ht="22" customHeight="1">
      <x:c r="B305" s="39" t="n">
        <x:v>279</x:v>
      </x:c>
      <x:c r="C305" s="40" t="str">
        <x:f>IF(AND($E$4,$B305&lt;='Plan'!$C$25),SUMIFS('Plan'!$F$32:$F$34,'Plan'!$C$32:$C$34,$B305),"")</x:f>
      </x:c>
      <x:c r="D305" s="40" t="str">
        <x:f>IF(AND($E$4,$B305&lt;='Plan'!$C$25),SUMIFS('Plan'!$G$32:$G$34,'Plan'!$E$32:$E$34,$B305),"")</x:f>
      </x:c>
      <x:c r="E305" s="40" t="str">
        <x:f>IF(AND($E$4,$B305&lt;='Plan'!$C$25),SUMIFS('Plan'!$H$32:$H$34,'Plan'!$E$32:$E$34,$B305),"")</x:f>
      </x:c>
      <x:c r="F305" s="40" t="str">
        <x:f>IF(AND($E$4,$B305&lt;='Plan'!$C$25),D305-E305,"")</x:f>
      </x:c>
      <x:c r="G305" s="40" t="str">
        <x:f>IF(AND($E$4,$B305&lt;='Plan'!$C$25),I304,"")</x:f>
      </x:c>
      <x:c r="H305" s="40" t="str">
        <x:f>IF(AND($E$4,$B305&lt;='Plan'!$C$25),IF('Plan'!$C$26="Receipts first",G305+F305,G305-C305),"")</x:f>
      </x:c>
      <x:c r="I305" s="40" t="str">
        <x:f>IF(AND($E$4,$B305&lt;='Plan'!$C$25),G305+F305-C305,"")</x:f>
      </x:c>
      <x:c r="J305" s="40" t="str">
        <x:f>IF(AND($E$4,$B305&lt;='Plan'!$C$25),MAX(0,-MIN(G305,H305,I305)),"")</x:f>
      </x:c>
      <x:c r="K305" s="40" t="str">
        <x:f>IF(AND($E$4,$B305&lt;='Plan'!$C$25),MAX(0,-I305),"")</x:f>
      </x:c>
      <x:c r="L305" s="40" t="str">
        <x:f>IF(AND($E$4,$B305&lt;='Plan'!$C$25),IF($B305&lt;'Plan'!$C$25,K305,0),"")</x:f>
      </x:c>
      <x:c r="M305" s="40" t="str">
        <x:f>IF(AND($E$4,$B305&lt;='Plan'!$C$25),IF($E$18="Funded",IF($B305='Plan'!$C$25,$E$16,I305+K305),"n.a."),"")</x:f>
      </x:c>
    </x:row>
    <x:row r="306" ht="22" customHeight="1">
      <x:c r="B306" s="39" t="n">
        <x:v>280</x:v>
      </x:c>
      <x:c r="C306" s="40" t="str">
        <x:f>IF(AND($E$4,$B306&lt;='Plan'!$C$25),SUMIFS('Plan'!$F$32:$F$34,'Plan'!$C$32:$C$34,$B306),"")</x:f>
      </x:c>
      <x:c r="D306" s="40" t="str">
        <x:f>IF(AND($E$4,$B306&lt;='Plan'!$C$25),SUMIFS('Plan'!$G$32:$G$34,'Plan'!$E$32:$E$34,$B306),"")</x:f>
      </x:c>
      <x:c r="E306" s="40" t="str">
        <x:f>IF(AND($E$4,$B306&lt;='Plan'!$C$25),SUMIFS('Plan'!$H$32:$H$34,'Plan'!$E$32:$E$34,$B306),"")</x:f>
      </x:c>
      <x:c r="F306" s="40" t="str">
        <x:f>IF(AND($E$4,$B306&lt;='Plan'!$C$25),D306-E306,"")</x:f>
      </x:c>
      <x:c r="G306" s="40" t="str">
        <x:f>IF(AND($E$4,$B306&lt;='Plan'!$C$25),I305,"")</x:f>
      </x:c>
      <x:c r="H306" s="40" t="str">
        <x:f>IF(AND($E$4,$B306&lt;='Plan'!$C$25),IF('Plan'!$C$26="Receipts first",G306+F306,G306-C306),"")</x:f>
      </x:c>
      <x:c r="I306" s="40" t="str">
        <x:f>IF(AND($E$4,$B306&lt;='Plan'!$C$25),G306+F306-C306,"")</x:f>
      </x:c>
      <x:c r="J306" s="40" t="str">
        <x:f>IF(AND($E$4,$B306&lt;='Plan'!$C$25),MAX(0,-MIN(G306,H306,I306)),"")</x:f>
      </x:c>
      <x:c r="K306" s="40" t="str">
        <x:f>IF(AND($E$4,$B306&lt;='Plan'!$C$25),MAX(0,-I306),"")</x:f>
      </x:c>
      <x:c r="L306" s="40" t="str">
        <x:f>IF(AND($E$4,$B306&lt;='Plan'!$C$25),IF($B306&lt;'Plan'!$C$25,K306,0),"")</x:f>
      </x:c>
      <x:c r="M306" s="40" t="str">
        <x:f>IF(AND($E$4,$B306&lt;='Plan'!$C$25),IF($E$18="Funded",IF($B306='Plan'!$C$25,$E$16,I306+K306),"n.a."),"")</x:f>
      </x:c>
    </x:row>
    <x:row r="307" ht="22" customHeight="1">
      <x:c r="B307" s="39" t="n">
        <x:v>281</x:v>
      </x:c>
      <x:c r="C307" s="40" t="str">
        <x:f>IF(AND($E$4,$B307&lt;='Plan'!$C$25),SUMIFS('Plan'!$F$32:$F$34,'Plan'!$C$32:$C$34,$B307),"")</x:f>
      </x:c>
      <x:c r="D307" s="40" t="str">
        <x:f>IF(AND($E$4,$B307&lt;='Plan'!$C$25),SUMIFS('Plan'!$G$32:$G$34,'Plan'!$E$32:$E$34,$B307),"")</x:f>
      </x:c>
      <x:c r="E307" s="40" t="str">
        <x:f>IF(AND($E$4,$B307&lt;='Plan'!$C$25),SUMIFS('Plan'!$H$32:$H$34,'Plan'!$E$32:$E$34,$B307),"")</x:f>
      </x:c>
      <x:c r="F307" s="40" t="str">
        <x:f>IF(AND($E$4,$B307&lt;='Plan'!$C$25),D307-E307,"")</x:f>
      </x:c>
      <x:c r="G307" s="40" t="str">
        <x:f>IF(AND($E$4,$B307&lt;='Plan'!$C$25),I306,"")</x:f>
      </x:c>
      <x:c r="H307" s="40" t="str">
        <x:f>IF(AND($E$4,$B307&lt;='Plan'!$C$25),IF('Plan'!$C$26="Receipts first",G307+F307,G307-C307),"")</x:f>
      </x:c>
      <x:c r="I307" s="40" t="str">
        <x:f>IF(AND($E$4,$B307&lt;='Plan'!$C$25),G307+F307-C307,"")</x:f>
      </x:c>
      <x:c r="J307" s="40" t="str">
        <x:f>IF(AND($E$4,$B307&lt;='Plan'!$C$25),MAX(0,-MIN(G307,H307,I307)),"")</x:f>
      </x:c>
      <x:c r="K307" s="40" t="str">
        <x:f>IF(AND($E$4,$B307&lt;='Plan'!$C$25),MAX(0,-I307),"")</x:f>
      </x:c>
      <x:c r="L307" s="40" t="str">
        <x:f>IF(AND($E$4,$B307&lt;='Plan'!$C$25),IF($B307&lt;'Plan'!$C$25,K307,0),"")</x:f>
      </x:c>
      <x:c r="M307" s="40" t="str">
        <x:f>IF(AND($E$4,$B307&lt;='Plan'!$C$25),IF($E$18="Funded",IF($B307='Plan'!$C$25,$E$16,I307+K307),"n.a."),"")</x:f>
      </x:c>
    </x:row>
    <x:row r="308" ht="22" customHeight="1">
      <x:c r="B308" s="39" t="n">
        <x:v>282</x:v>
      </x:c>
      <x:c r="C308" s="40" t="str">
        <x:f>IF(AND($E$4,$B308&lt;='Plan'!$C$25),SUMIFS('Plan'!$F$32:$F$34,'Plan'!$C$32:$C$34,$B308),"")</x:f>
      </x:c>
      <x:c r="D308" s="40" t="str">
        <x:f>IF(AND($E$4,$B308&lt;='Plan'!$C$25),SUMIFS('Plan'!$G$32:$G$34,'Plan'!$E$32:$E$34,$B308),"")</x:f>
      </x:c>
      <x:c r="E308" s="40" t="str">
        <x:f>IF(AND($E$4,$B308&lt;='Plan'!$C$25),SUMIFS('Plan'!$H$32:$H$34,'Plan'!$E$32:$E$34,$B308),"")</x:f>
      </x:c>
      <x:c r="F308" s="40" t="str">
        <x:f>IF(AND($E$4,$B308&lt;='Plan'!$C$25),D308-E308,"")</x:f>
      </x:c>
      <x:c r="G308" s="40" t="str">
        <x:f>IF(AND($E$4,$B308&lt;='Plan'!$C$25),I307,"")</x:f>
      </x:c>
      <x:c r="H308" s="40" t="str">
        <x:f>IF(AND($E$4,$B308&lt;='Plan'!$C$25),IF('Plan'!$C$26="Receipts first",G308+F308,G308-C308),"")</x:f>
      </x:c>
      <x:c r="I308" s="40" t="str">
        <x:f>IF(AND($E$4,$B308&lt;='Plan'!$C$25),G308+F308-C308,"")</x:f>
      </x:c>
      <x:c r="J308" s="40" t="str">
        <x:f>IF(AND($E$4,$B308&lt;='Plan'!$C$25),MAX(0,-MIN(G308,H308,I308)),"")</x:f>
      </x:c>
      <x:c r="K308" s="40" t="str">
        <x:f>IF(AND($E$4,$B308&lt;='Plan'!$C$25),MAX(0,-I308),"")</x:f>
      </x:c>
      <x:c r="L308" s="40" t="str">
        <x:f>IF(AND($E$4,$B308&lt;='Plan'!$C$25),IF($B308&lt;'Plan'!$C$25,K308,0),"")</x:f>
      </x:c>
      <x:c r="M308" s="40" t="str">
        <x:f>IF(AND($E$4,$B308&lt;='Plan'!$C$25),IF($E$18="Funded",IF($B308='Plan'!$C$25,$E$16,I308+K308),"n.a."),"")</x:f>
      </x:c>
    </x:row>
    <x:row r="309" ht="22" customHeight="1">
      <x:c r="B309" s="39" t="n">
        <x:v>283</x:v>
      </x:c>
      <x:c r="C309" s="40" t="str">
        <x:f>IF(AND($E$4,$B309&lt;='Plan'!$C$25),SUMIFS('Plan'!$F$32:$F$34,'Plan'!$C$32:$C$34,$B309),"")</x:f>
      </x:c>
      <x:c r="D309" s="40" t="str">
        <x:f>IF(AND($E$4,$B309&lt;='Plan'!$C$25),SUMIFS('Plan'!$G$32:$G$34,'Plan'!$E$32:$E$34,$B309),"")</x:f>
      </x:c>
      <x:c r="E309" s="40" t="str">
        <x:f>IF(AND($E$4,$B309&lt;='Plan'!$C$25),SUMIFS('Plan'!$H$32:$H$34,'Plan'!$E$32:$E$34,$B309),"")</x:f>
      </x:c>
      <x:c r="F309" s="40" t="str">
        <x:f>IF(AND($E$4,$B309&lt;='Plan'!$C$25),D309-E309,"")</x:f>
      </x:c>
      <x:c r="G309" s="40" t="str">
        <x:f>IF(AND($E$4,$B309&lt;='Plan'!$C$25),I308,"")</x:f>
      </x:c>
      <x:c r="H309" s="40" t="str">
        <x:f>IF(AND($E$4,$B309&lt;='Plan'!$C$25),IF('Plan'!$C$26="Receipts first",G309+F309,G309-C309),"")</x:f>
      </x:c>
      <x:c r="I309" s="40" t="str">
        <x:f>IF(AND($E$4,$B309&lt;='Plan'!$C$25),G309+F309-C309,"")</x:f>
      </x:c>
      <x:c r="J309" s="40" t="str">
        <x:f>IF(AND($E$4,$B309&lt;='Plan'!$C$25),MAX(0,-MIN(G309,H309,I309)),"")</x:f>
      </x:c>
      <x:c r="K309" s="40" t="str">
        <x:f>IF(AND($E$4,$B309&lt;='Plan'!$C$25),MAX(0,-I309),"")</x:f>
      </x:c>
      <x:c r="L309" s="40" t="str">
        <x:f>IF(AND($E$4,$B309&lt;='Plan'!$C$25),IF($B309&lt;'Plan'!$C$25,K309,0),"")</x:f>
      </x:c>
      <x:c r="M309" s="40" t="str">
        <x:f>IF(AND($E$4,$B309&lt;='Plan'!$C$25),IF($E$18="Funded",IF($B309='Plan'!$C$25,$E$16,I309+K309),"n.a."),"")</x:f>
      </x:c>
    </x:row>
    <x:row r="310" ht="22" customHeight="1">
      <x:c r="B310" s="39" t="n">
        <x:v>284</x:v>
      </x:c>
      <x:c r="C310" s="40" t="str">
        <x:f>IF(AND($E$4,$B310&lt;='Plan'!$C$25),SUMIFS('Plan'!$F$32:$F$34,'Plan'!$C$32:$C$34,$B310),"")</x:f>
      </x:c>
      <x:c r="D310" s="40" t="str">
        <x:f>IF(AND($E$4,$B310&lt;='Plan'!$C$25),SUMIFS('Plan'!$G$32:$G$34,'Plan'!$E$32:$E$34,$B310),"")</x:f>
      </x:c>
      <x:c r="E310" s="40" t="str">
        <x:f>IF(AND($E$4,$B310&lt;='Plan'!$C$25),SUMIFS('Plan'!$H$32:$H$34,'Plan'!$E$32:$E$34,$B310),"")</x:f>
      </x:c>
      <x:c r="F310" s="40" t="str">
        <x:f>IF(AND($E$4,$B310&lt;='Plan'!$C$25),D310-E310,"")</x:f>
      </x:c>
      <x:c r="G310" s="40" t="str">
        <x:f>IF(AND($E$4,$B310&lt;='Plan'!$C$25),I309,"")</x:f>
      </x:c>
      <x:c r="H310" s="40" t="str">
        <x:f>IF(AND($E$4,$B310&lt;='Plan'!$C$25),IF('Plan'!$C$26="Receipts first",G310+F310,G310-C310),"")</x:f>
      </x:c>
      <x:c r="I310" s="40" t="str">
        <x:f>IF(AND($E$4,$B310&lt;='Plan'!$C$25),G310+F310-C310,"")</x:f>
      </x:c>
      <x:c r="J310" s="40" t="str">
        <x:f>IF(AND($E$4,$B310&lt;='Plan'!$C$25),MAX(0,-MIN(G310,H310,I310)),"")</x:f>
      </x:c>
      <x:c r="K310" s="40" t="str">
        <x:f>IF(AND($E$4,$B310&lt;='Plan'!$C$25),MAX(0,-I310),"")</x:f>
      </x:c>
      <x:c r="L310" s="40" t="str">
        <x:f>IF(AND($E$4,$B310&lt;='Plan'!$C$25),IF($B310&lt;'Plan'!$C$25,K310,0),"")</x:f>
      </x:c>
      <x:c r="M310" s="40" t="str">
        <x:f>IF(AND($E$4,$B310&lt;='Plan'!$C$25),IF($E$18="Funded",IF($B310='Plan'!$C$25,$E$16,I310+K310),"n.a."),"")</x:f>
      </x:c>
    </x:row>
    <x:row r="311" ht="22" customHeight="1">
      <x:c r="B311" s="39" t="n">
        <x:v>285</x:v>
      </x:c>
      <x:c r="C311" s="40" t="str">
        <x:f>IF(AND($E$4,$B311&lt;='Plan'!$C$25),SUMIFS('Plan'!$F$32:$F$34,'Plan'!$C$32:$C$34,$B311),"")</x:f>
      </x:c>
      <x:c r="D311" s="40" t="str">
        <x:f>IF(AND($E$4,$B311&lt;='Plan'!$C$25),SUMIFS('Plan'!$G$32:$G$34,'Plan'!$E$32:$E$34,$B311),"")</x:f>
      </x:c>
      <x:c r="E311" s="40" t="str">
        <x:f>IF(AND($E$4,$B311&lt;='Plan'!$C$25),SUMIFS('Plan'!$H$32:$H$34,'Plan'!$E$32:$E$34,$B311),"")</x:f>
      </x:c>
      <x:c r="F311" s="40" t="str">
        <x:f>IF(AND($E$4,$B311&lt;='Plan'!$C$25),D311-E311,"")</x:f>
      </x:c>
      <x:c r="G311" s="40" t="str">
        <x:f>IF(AND($E$4,$B311&lt;='Plan'!$C$25),I310,"")</x:f>
      </x:c>
      <x:c r="H311" s="40" t="str">
        <x:f>IF(AND($E$4,$B311&lt;='Plan'!$C$25),IF('Plan'!$C$26="Receipts first",G311+F311,G311-C311),"")</x:f>
      </x:c>
      <x:c r="I311" s="40" t="str">
        <x:f>IF(AND($E$4,$B311&lt;='Plan'!$C$25),G311+F311-C311,"")</x:f>
      </x:c>
      <x:c r="J311" s="40" t="str">
        <x:f>IF(AND($E$4,$B311&lt;='Plan'!$C$25),MAX(0,-MIN(G311,H311,I311)),"")</x:f>
      </x:c>
      <x:c r="K311" s="40" t="str">
        <x:f>IF(AND($E$4,$B311&lt;='Plan'!$C$25),MAX(0,-I311),"")</x:f>
      </x:c>
      <x:c r="L311" s="40" t="str">
        <x:f>IF(AND($E$4,$B311&lt;='Plan'!$C$25),IF($B311&lt;'Plan'!$C$25,K311,0),"")</x:f>
      </x:c>
      <x:c r="M311" s="40" t="str">
        <x:f>IF(AND($E$4,$B311&lt;='Plan'!$C$25),IF($E$18="Funded",IF($B311='Plan'!$C$25,$E$16,I311+K311),"n.a."),"")</x:f>
      </x:c>
    </x:row>
    <x:row r="312" ht="22" customHeight="1">
      <x:c r="B312" s="39" t="n">
        <x:v>286</x:v>
      </x:c>
      <x:c r="C312" s="40" t="str">
        <x:f>IF(AND($E$4,$B312&lt;='Plan'!$C$25),SUMIFS('Plan'!$F$32:$F$34,'Plan'!$C$32:$C$34,$B312),"")</x:f>
      </x:c>
      <x:c r="D312" s="40" t="str">
        <x:f>IF(AND($E$4,$B312&lt;='Plan'!$C$25),SUMIFS('Plan'!$G$32:$G$34,'Plan'!$E$32:$E$34,$B312),"")</x:f>
      </x:c>
      <x:c r="E312" s="40" t="str">
        <x:f>IF(AND($E$4,$B312&lt;='Plan'!$C$25),SUMIFS('Plan'!$H$32:$H$34,'Plan'!$E$32:$E$34,$B312),"")</x:f>
      </x:c>
      <x:c r="F312" s="40" t="str">
        <x:f>IF(AND($E$4,$B312&lt;='Plan'!$C$25),D312-E312,"")</x:f>
      </x:c>
      <x:c r="G312" s="40" t="str">
        <x:f>IF(AND($E$4,$B312&lt;='Plan'!$C$25),I311,"")</x:f>
      </x:c>
      <x:c r="H312" s="40" t="str">
        <x:f>IF(AND($E$4,$B312&lt;='Plan'!$C$25),IF('Plan'!$C$26="Receipts first",G312+F312,G312-C312),"")</x:f>
      </x:c>
      <x:c r="I312" s="40" t="str">
        <x:f>IF(AND($E$4,$B312&lt;='Plan'!$C$25),G312+F312-C312,"")</x:f>
      </x:c>
      <x:c r="J312" s="40" t="str">
        <x:f>IF(AND($E$4,$B312&lt;='Plan'!$C$25),MAX(0,-MIN(G312,H312,I312)),"")</x:f>
      </x:c>
      <x:c r="K312" s="40" t="str">
        <x:f>IF(AND($E$4,$B312&lt;='Plan'!$C$25),MAX(0,-I312),"")</x:f>
      </x:c>
      <x:c r="L312" s="40" t="str">
        <x:f>IF(AND($E$4,$B312&lt;='Plan'!$C$25),IF($B312&lt;'Plan'!$C$25,K312,0),"")</x:f>
      </x:c>
      <x:c r="M312" s="40" t="str">
        <x:f>IF(AND($E$4,$B312&lt;='Plan'!$C$25),IF($E$18="Funded",IF($B312='Plan'!$C$25,$E$16,I312+K312),"n.a."),"")</x:f>
      </x:c>
    </x:row>
    <x:row r="313" ht="22" customHeight="1">
      <x:c r="B313" s="39" t="n">
        <x:v>287</x:v>
      </x:c>
      <x:c r="C313" s="40" t="str">
        <x:f>IF(AND($E$4,$B313&lt;='Plan'!$C$25),SUMIFS('Plan'!$F$32:$F$34,'Plan'!$C$32:$C$34,$B313),"")</x:f>
      </x:c>
      <x:c r="D313" s="40" t="str">
        <x:f>IF(AND($E$4,$B313&lt;='Plan'!$C$25),SUMIFS('Plan'!$G$32:$G$34,'Plan'!$E$32:$E$34,$B313),"")</x:f>
      </x:c>
      <x:c r="E313" s="40" t="str">
        <x:f>IF(AND($E$4,$B313&lt;='Plan'!$C$25),SUMIFS('Plan'!$H$32:$H$34,'Plan'!$E$32:$E$34,$B313),"")</x:f>
      </x:c>
      <x:c r="F313" s="40" t="str">
        <x:f>IF(AND($E$4,$B313&lt;='Plan'!$C$25),D313-E313,"")</x:f>
      </x:c>
      <x:c r="G313" s="40" t="str">
        <x:f>IF(AND($E$4,$B313&lt;='Plan'!$C$25),I312,"")</x:f>
      </x:c>
      <x:c r="H313" s="40" t="str">
        <x:f>IF(AND($E$4,$B313&lt;='Plan'!$C$25),IF('Plan'!$C$26="Receipts first",G313+F313,G313-C313),"")</x:f>
      </x:c>
      <x:c r="I313" s="40" t="str">
        <x:f>IF(AND($E$4,$B313&lt;='Plan'!$C$25),G313+F313-C313,"")</x:f>
      </x:c>
      <x:c r="J313" s="40" t="str">
        <x:f>IF(AND($E$4,$B313&lt;='Plan'!$C$25),MAX(0,-MIN(G313,H313,I313)),"")</x:f>
      </x:c>
      <x:c r="K313" s="40" t="str">
        <x:f>IF(AND($E$4,$B313&lt;='Plan'!$C$25),MAX(0,-I313),"")</x:f>
      </x:c>
      <x:c r="L313" s="40" t="str">
        <x:f>IF(AND($E$4,$B313&lt;='Plan'!$C$25),IF($B313&lt;'Plan'!$C$25,K313,0),"")</x:f>
      </x:c>
      <x:c r="M313" s="40" t="str">
        <x:f>IF(AND($E$4,$B313&lt;='Plan'!$C$25),IF($E$18="Funded",IF($B313='Plan'!$C$25,$E$16,I313+K313),"n.a."),"")</x:f>
      </x:c>
    </x:row>
    <x:row r="314" ht="22" customHeight="1">
      <x:c r="B314" s="39" t="n">
        <x:v>288</x:v>
      </x:c>
      <x:c r="C314" s="40" t="str">
        <x:f>IF(AND($E$4,$B314&lt;='Plan'!$C$25),SUMIFS('Plan'!$F$32:$F$34,'Plan'!$C$32:$C$34,$B314),"")</x:f>
      </x:c>
      <x:c r="D314" s="40" t="str">
        <x:f>IF(AND($E$4,$B314&lt;='Plan'!$C$25),SUMIFS('Plan'!$G$32:$G$34,'Plan'!$E$32:$E$34,$B314),"")</x:f>
      </x:c>
      <x:c r="E314" s="40" t="str">
        <x:f>IF(AND($E$4,$B314&lt;='Plan'!$C$25),SUMIFS('Plan'!$H$32:$H$34,'Plan'!$E$32:$E$34,$B314),"")</x:f>
      </x:c>
      <x:c r="F314" s="40" t="str">
        <x:f>IF(AND($E$4,$B314&lt;='Plan'!$C$25),D314-E314,"")</x:f>
      </x:c>
      <x:c r="G314" s="40" t="str">
        <x:f>IF(AND($E$4,$B314&lt;='Plan'!$C$25),I313,"")</x:f>
      </x:c>
      <x:c r="H314" s="40" t="str">
        <x:f>IF(AND($E$4,$B314&lt;='Plan'!$C$25),IF('Plan'!$C$26="Receipts first",G314+F314,G314-C314),"")</x:f>
      </x:c>
      <x:c r="I314" s="40" t="str">
        <x:f>IF(AND($E$4,$B314&lt;='Plan'!$C$25),G314+F314-C314,"")</x:f>
      </x:c>
      <x:c r="J314" s="40" t="str">
        <x:f>IF(AND($E$4,$B314&lt;='Plan'!$C$25),MAX(0,-MIN(G314,H314,I314)),"")</x:f>
      </x:c>
      <x:c r="K314" s="40" t="str">
        <x:f>IF(AND($E$4,$B314&lt;='Plan'!$C$25),MAX(0,-I314),"")</x:f>
      </x:c>
      <x:c r="L314" s="40" t="str">
        <x:f>IF(AND($E$4,$B314&lt;='Plan'!$C$25),IF($B314&lt;'Plan'!$C$25,K314,0),"")</x:f>
      </x:c>
      <x:c r="M314" s="40" t="str">
        <x:f>IF(AND($E$4,$B314&lt;='Plan'!$C$25),IF($E$18="Funded",IF($B314='Plan'!$C$25,$E$16,I314+K314),"n.a."),"")</x:f>
      </x:c>
    </x:row>
    <x:row r="315" ht="22" customHeight="1">
      <x:c r="B315" s="39" t="n">
        <x:v>289</x:v>
      </x:c>
      <x:c r="C315" s="40" t="str">
        <x:f>IF(AND($E$4,$B315&lt;='Plan'!$C$25),SUMIFS('Plan'!$F$32:$F$34,'Plan'!$C$32:$C$34,$B315),"")</x:f>
      </x:c>
      <x:c r="D315" s="40" t="str">
        <x:f>IF(AND($E$4,$B315&lt;='Plan'!$C$25),SUMIFS('Plan'!$G$32:$G$34,'Plan'!$E$32:$E$34,$B315),"")</x:f>
      </x:c>
      <x:c r="E315" s="40" t="str">
        <x:f>IF(AND($E$4,$B315&lt;='Plan'!$C$25),SUMIFS('Plan'!$H$32:$H$34,'Plan'!$E$32:$E$34,$B315),"")</x:f>
      </x:c>
      <x:c r="F315" s="40" t="str">
        <x:f>IF(AND($E$4,$B315&lt;='Plan'!$C$25),D315-E315,"")</x:f>
      </x:c>
      <x:c r="G315" s="40" t="str">
        <x:f>IF(AND($E$4,$B315&lt;='Plan'!$C$25),I314,"")</x:f>
      </x:c>
      <x:c r="H315" s="40" t="str">
        <x:f>IF(AND($E$4,$B315&lt;='Plan'!$C$25),IF('Plan'!$C$26="Receipts first",G315+F315,G315-C315),"")</x:f>
      </x:c>
      <x:c r="I315" s="40" t="str">
        <x:f>IF(AND($E$4,$B315&lt;='Plan'!$C$25),G315+F315-C315,"")</x:f>
      </x:c>
      <x:c r="J315" s="40" t="str">
        <x:f>IF(AND($E$4,$B315&lt;='Plan'!$C$25),MAX(0,-MIN(G315,H315,I315)),"")</x:f>
      </x:c>
      <x:c r="K315" s="40" t="str">
        <x:f>IF(AND($E$4,$B315&lt;='Plan'!$C$25),MAX(0,-I315),"")</x:f>
      </x:c>
      <x:c r="L315" s="40" t="str">
        <x:f>IF(AND($E$4,$B315&lt;='Plan'!$C$25),IF($B315&lt;'Plan'!$C$25,K315,0),"")</x:f>
      </x:c>
      <x:c r="M315" s="40" t="str">
        <x:f>IF(AND($E$4,$B315&lt;='Plan'!$C$25),IF($E$18="Funded",IF($B315='Plan'!$C$25,$E$16,I315+K315),"n.a."),"")</x:f>
      </x:c>
    </x:row>
    <x:row r="316" ht="22" customHeight="1">
      <x:c r="B316" s="39" t="n">
        <x:v>290</x:v>
      </x:c>
      <x:c r="C316" s="40" t="str">
        <x:f>IF(AND($E$4,$B316&lt;='Plan'!$C$25),SUMIFS('Plan'!$F$32:$F$34,'Plan'!$C$32:$C$34,$B316),"")</x:f>
      </x:c>
      <x:c r="D316" s="40" t="str">
        <x:f>IF(AND($E$4,$B316&lt;='Plan'!$C$25),SUMIFS('Plan'!$G$32:$G$34,'Plan'!$E$32:$E$34,$B316),"")</x:f>
      </x:c>
      <x:c r="E316" s="40" t="str">
        <x:f>IF(AND($E$4,$B316&lt;='Plan'!$C$25),SUMIFS('Plan'!$H$32:$H$34,'Plan'!$E$32:$E$34,$B316),"")</x:f>
      </x:c>
      <x:c r="F316" s="40" t="str">
        <x:f>IF(AND($E$4,$B316&lt;='Plan'!$C$25),D316-E316,"")</x:f>
      </x:c>
      <x:c r="G316" s="40" t="str">
        <x:f>IF(AND($E$4,$B316&lt;='Plan'!$C$25),I315,"")</x:f>
      </x:c>
      <x:c r="H316" s="40" t="str">
        <x:f>IF(AND($E$4,$B316&lt;='Plan'!$C$25),IF('Plan'!$C$26="Receipts first",G316+F316,G316-C316),"")</x:f>
      </x:c>
      <x:c r="I316" s="40" t="str">
        <x:f>IF(AND($E$4,$B316&lt;='Plan'!$C$25),G316+F316-C316,"")</x:f>
      </x:c>
      <x:c r="J316" s="40" t="str">
        <x:f>IF(AND($E$4,$B316&lt;='Plan'!$C$25),MAX(0,-MIN(G316,H316,I316)),"")</x:f>
      </x:c>
      <x:c r="K316" s="40" t="str">
        <x:f>IF(AND($E$4,$B316&lt;='Plan'!$C$25),MAX(0,-I316),"")</x:f>
      </x:c>
      <x:c r="L316" s="40" t="str">
        <x:f>IF(AND($E$4,$B316&lt;='Plan'!$C$25),IF($B316&lt;'Plan'!$C$25,K316,0),"")</x:f>
      </x:c>
      <x:c r="M316" s="40" t="str">
        <x:f>IF(AND($E$4,$B316&lt;='Plan'!$C$25),IF($E$18="Funded",IF($B316='Plan'!$C$25,$E$16,I316+K316),"n.a."),"")</x:f>
      </x:c>
    </x:row>
    <x:row r="317" ht="22" customHeight="1">
      <x:c r="B317" s="39" t="n">
        <x:v>291</x:v>
      </x:c>
      <x:c r="C317" s="40" t="str">
        <x:f>IF(AND($E$4,$B317&lt;='Plan'!$C$25),SUMIFS('Plan'!$F$32:$F$34,'Plan'!$C$32:$C$34,$B317),"")</x:f>
      </x:c>
      <x:c r="D317" s="40" t="str">
        <x:f>IF(AND($E$4,$B317&lt;='Plan'!$C$25),SUMIFS('Plan'!$G$32:$G$34,'Plan'!$E$32:$E$34,$B317),"")</x:f>
      </x:c>
      <x:c r="E317" s="40" t="str">
        <x:f>IF(AND($E$4,$B317&lt;='Plan'!$C$25),SUMIFS('Plan'!$H$32:$H$34,'Plan'!$E$32:$E$34,$B317),"")</x:f>
      </x:c>
      <x:c r="F317" s="40" t="str">
        <x:f>IF(AND($E$4,$B317&lt;='Plan'!$C$25),D317-E317,"")</x:f>
      </x:c>
      <x:c r="G317" s="40" t="str">
        <x:f>IF(AND($E$4,$B317&lt;='Plan'!$C$25),I316,"")</x:f>
      </x:c>
      <x:c r="H317" s="40" t="str">
        <x:f>IF(AND($E$4,$B317&lt;='Plan'!$C$25),IF('Plan'!$C$26="Receipts first",G317+F317,G317-C317),"")</x:f>
      </x:c>
      <x:c r="I317" s="40" t="str">
        <x:f>IF(AND($E$4,$B317&lt;='Plan'!$C$25),G317+F317-C317,"")</x:f>
      </x:c>
      <x:c r="J317" s="40" t="str">
        <x:f>IF(AND($E$4,$B317&lt;='Plan'!$C$25),MAX(0,-MIN(G317,H317,I317)),"")</x:f>
      </x:c>
      <x:c r="K317" s="40" t="str">
        <x:f>IF(AND($E$4,$B317&lt;='Plan'!$C$25),MAX(0,-I317),"")</x:f>
      </x:c>
      <x:c r="L317" s="40" t="str">
        <x:f>IF(AND($E$4,$B317&lt;='Plan'!$C$25),IF($B317&lt;'Plan'!$C$25,K317,0),"")</x:f>
      </x:c>
      <x:c r="M317" s="40" t="str">
        <x:f>IF(AND($E$4,$B317&lt;='Plan'!$C$25),IF($E$18="Funded",IF($B317='Plan'!$C$25,$E$16,I317+K317),"n.a."),"")</x:f>
      </x:c>
    </x:row>
    <x:row r="318" ht="22" customHeight="1">
      <x:c r="B318" s="39" t="n">
        <x:v>292</x:v>
      </x:c>
      <x:c r="C318" s="40" t="str">
        <x:f>IF(AND($E$4,$B318&lt;='Plan'!$C$25),SUMIFS('Plan'!$F$32:$F$34,'Plan'!$C$32:$C$34,$B318),"")</x:f>
      </x:c>
      <x:c r="D318" s="40" t="str">
        <x:f>IF(AND($E$4,$B318&lt;='Plan'!$C$25),SUMIFS('Plan'!$G$32:$G$34,'Plan'!$E$32:$E$34,$B318),"")</x:f>
      </x:c>
      <x:c r="E318" s="40" t="str">
        <x:f>IF(AND($E$4,$B318&lt;='Plan'!$C$25),SUMIFS('Plan'!$H$32:$H$34,'Plan'!$E$32:$E$34,$B318),"")</x:f>
      </x:c>
      <x:c r="F318" s="40" t="str">
        <x:f>IF(AND($E$4,$B318&lt;='Plan'!$C$25),D318-E318,"")</x:f>
      </x:c>
      <x:c r="G318" s="40" t="str">
        <x:f>IF(AND($E$4,$B318&lt;='Plan'!$C$25),I317,"")</x:f>
      </x:c>
      <x:c r="H318" s="40" t="str">
        <x:f>IF(AND($E$4,$B318&lt;='Plan'!$C$25),IF('Plan'!$C$26="Receipts first",G318+F318,G318-C318),"")</x:f>
      </x:c>
      <x:c r="I318" s="40" t="str">
        <x:f>IF(AND($E$4,$B318&lt;='Plan'!$C$25),G318+F318-C318,"")</x:f>
      </x:c>
      <x:c r="J318" s="40" t="str">
        <x:f>IF(AND($E$4,$B318&lt;='Plan'!$C$25),MAX(0,-MIN(G318,H318,I318)),"")</x:f>
      </x:c>
      <x:c r="K318" s="40" t="str">
        <x:f>IF(AND($E$4,$B318&lt;='Plan'!$C$25),MAX(0,-I318),"")</x:f>
      </x:c>
      <x:c r="L318" s="40" t="str">
        <x:f>IF(AND($E$4,$B318&lt;='Plan'!$C$25),IF($B318&lt;'Plan'!$C$25,K318,0),"")</x:f>
      </x:c>
      <x:c r="M318" s="40" t="str">
        <x:f>IF(AND($E$4,$B318&lt;='Plan'!$C$25),IF($E$18="Funded",IF($B318='Plan'!$C$25,$E$16,I318+K318),"n.a."),"")</x:f>
      </x:c>
    </x:row>
    <x:row r="319" ht="22" customHeight="1">
      <x:c r="B319" s="39" t="n">
        <x:v>293</x:v>
      </x:c>
      <x:c r="C319" s="40" t="str">
        <x:f>IF(AND($E$4,$B319&lt;='Plan'!$C$25),SUMIFS('Plan'!$F$32:$F$34,'Plan'!$C$32:$C$34,$B319),"")</x:f>
      </x:c>
      <x:c r="D319" s="40" t="str">
        <x:f>IF(AND($E$4,$B319&lt;='Plan'!$C$25),SUMIFS('Plan'!$G$32:$G$34,'Plan'!$E$32:$E$34,$B319),"")</x:f>
      </x:c>
      <x:c r="E319" s="40" t="str">
        <x:f>IF(AND($E$4,$B319&lt;='Plan'!$C$25),SUMIFS('Plan'!$H$32:$H$34,'Plan'!$E$32:$E$34,$B319),"")</x:f>
      </x:c>
      <x:c r="F319" s="40" t="str">
        <x:f>IF(AND($E$4,$B319&lt;='Plan'!$C$25),D319-E319,"")</x:f>
      </x:c>
      <x:c r="G319" s="40" t="str">
        <x:f>IF(AND($E$4,$B319&lt;='Plan'!$C$25),I318,"")</x:f>
      </x:c>
      <x:c r="H319" s="40" t="str">
        <x:f>IF(AND($E$4,$B319&lt;='Plan'!$C$25),IF('Plan'!$C$26="Receipts first",G319+F319,G319-C319),"")</x:f>
      </x:c>
      <x:c r="I319" s="40" t="str">
        <x:f>IF(AND($E$4,$B319&lt;='Plan'!$C$25),G319+F319-C319,"")</x:f>
      </x:c>
      <x:c r="J319" s="40" t="str">
        <x:f>IF(AND($E$4,$B319&lt;='Plan'!$C$25),MAX(0,-MIN(G319,H319,I319)),"")</x:f>
      </x:c>
      <x:c r="K319" s="40" t="str">
        <x:f>IF(AND($E$4,$B319&lt;='Plan'!$C$25),MAX(0,-I319),"")</x:f>
      </x:c>
      <x:c r="L319" s="40" t="str">
        <x:f>IF(AND($E$4,$B319&lt;='Plan'!$C$25),IF($B319&lt;'Plan'!$C$25,K319,0),"")</x:f>
      </x:c>
      <x:c r="M319" s="40" t="str">
        <x:f>IF(AND($E$4,$B319&lt;='Plan'!$C$25),IF($E$18="Funded",IF($B319='Plan'!$C$25,$E$16,I319+K319),"n.a."),"")</x:f>
      </x:c>
    </x:row>
    <x:row r="320" ht="22" customHeight="1">
      <x:c r="B320" s="39" t="n">
        <x:v>294</x:v>
      </x:c>
      <x:c r="C320" s="40" t="str">
        <x:f>IF(AND($E$4,$B320&lt;='Plan'!$C$25),SUMIFS('Plan'!$F$32:$F$34,'Plan'!$C$32:$C$34,$B320),"")</x:f>
      </x:c>
      <x:c r="D320" s="40" t="str">
        <x:f>IF(AND($E$4,$B320&lt;='Plan'!$C$25),SUMIFS('Plan'!$G$32:$G$34,'Plan'!$E$32:$E$34,$B320),"")</x:f>
      </x:c>
      <x:c r="E320" s="40" t="str">
        <x:f>IF(AND($E$4,$B320&lt;='Plan'!$C$25),SUMIFS('Plan'!$H$32:$H$34,'Plan'!$E$32:$E$34,$B320),"")</x:f>
      </x:c>
      <x:c r="F320" s="40" t="str">
        <x:f>IF(AND($E$4,$B320&lt;='Plan'!$C$25),D320-E320,"")</x:f>
      </x:c>
      <x:c r="G320" s="40" t="str">
        <x:f>IF(AND($E$4,$B320&lt;='Plan'!$C$25),I319,"")</x:f>
      </x:c>
      <x:c r="H320" s="40" t="str">
        <x:f>IF(AND($E$4,$B320&lt;='Plan'!$C$25),IF('Plan'!$C$26="Receipts first",G320+F320,G320-C320),"")</x:f>
      </x:c>
      <x:c r="I320" s="40" t="str">
        <x:f>IF(AND($E$4,$B320&lt;='Plan'!$C$25),G320+F320-C320,"")</x:f>
      </x:c>
      <x:c r="J320" s="40" t="str">
        <x:f>IF(AND($E$4,$B320&lt;='Plan'!$C$25),MAX(0,-MIN(G320,H320,I320)),"")</x:f>
      </x:c>
      <x:c r="K320" s="40" t="str">
        <x:f>IF(AND($E$4,$B320&lt;='Plan'!$C$25),MAX(0,-I320),"")</x:f>
      </x:c>
      <x:c r="L320" s="40" t="str">
        <x:f>IF(AND($E$4,$B320&lt;='Plan'!$C$25),IF($B320&lt;'Plan'!$C$25,K320,0),"")</x:f>
      </x:c>
      <x:c r="M320" s="40" t="str">
        <x:f>IF(AND($E$4,$B320&lt;='Plan'!$C$25),IF($E$18="Funded",IF($B320='Plan'!$C$25,$E$16,I320+K320),"n.a."),"")</x:f>
      </x:c>
    </x:row>
    <x:row r="321" ht="22" customHeight="1">
      <x:c r="B321" s="39" t="n">
        <x:v>295</x:v>
      </x:c>
      <x:c r="C321" s="40" t="str">
        <x:f>IF(AND($E$4,$B321&lt;='Plan'!$C$25),SUMIFS('Plan'!$F$32:$F$34,'Plan'!$C$32:$C$34,$B321),"")</x:f>
      </x:c>
      <x:c r="D321" s="40" t="str">
        <x:f>IF(AND($E$4,$B321&lt;='Plan'!$C$25),SUMIFS('Plan'!$G$32:$G$34,'Plan'!$E$32:$E$34,$B321),"")</x:f>
      </x:c>
      <x:c r="E321" s="40" t="str">
        <x:f>IF(AND($E$4,$B321&lt;='Plan'!$C$25),SUMIFS('Plan'!$H$32:$H$34,'Plan'!$E$32:$E$34,$B321),"")</x:f>
      </x:c>
      <x:c r="F321" s="40" t="str">
        <x:f>IF(AND($E$4,$B321&lt;='Plan'!$C$25),D321-E321,"")</x:f>
      </x:c>
      <x:c r="G321" s="40" t="str">
        <x:f>IF(AND($E$4,$B321&lt;='Plan'!$C$25),I320,"")</x:f>
      </x:c>
      <x:c r="H321" s="40" t="str">
        <x:f>IF(AND($E$4,$B321&lt;='Plan'!$C$25),IF('Plan'!$C$26="Receipts first",G321+F321,G321-C321),"")</x:f>
      </x:c>
      <x:c r="I321" s="40" t="str">
        <x:f>IF(AND($E$4,$B321&lt;='Plan'!$C$25),G321+F321-C321,"")</x:f>
      </x:c>
      <x:c r="J321" s="40" t="str">
        <x:f>IF(AND($E$4,$B321&lt;='Plan'!$C$25),MAX(0,-MIN(G321,H321,I321)),"")</x:f>
      </x:c>
      <x:c r="K321" s="40" t="str">
        <x:f>IF(AND($E$4,$B321&lt;='Plan'!$C$25),MAX(0,-I321),"")</x:f>
      </x:c>
      <x:c r="L321" s="40" t="str">
        <x:f>IF(AND($E$4,$B321&lt;='Plan'!$C$25),IF($B321&lt;'Plan'!$C$25,K321,0),"")</x:f>
      </x:c>
      <x:c r="M321" s="40" t="str">
        <x:f>IF(AND($E$4,$B321&lt;='Plan'!$C$25),IF($E$18="Funded",IF($B321='Plan'!$C$25,$E$16,I321+K321),"n.a."),"")</x:f>
      </x:c>
    </x:row>
    <x:row r="322" ht="22" customHeight="1">
      <x:c r="B322" s="39" t="n">
        <x:v>296</x:v>
      </x:c>
      <x:c r="C322" s="40" t="str">
        <x:f>IF(AND($E$4,$B322&lt;='Plan'!$C$25),SUMIFS('Plan'!$F$32:$F$34,'Plan'!$C$32:$C$34,$B322),"")</x:f>
      </x:c>
      <x:c r="D322" s="40" t="str">
        <x:f>IF(AND($E$4,$B322&lt;='Plan'!$C$25),SUMIFS('Plan'!$G$32:$G$34,'Plan'!$E$32:$E$34,$B322),"")</x:f>
      </x:c>
      <x:c r="E322" s="40" t="str">
        <x:f>IF(AND($E$4,$B322&lt;='Plan'!$C$25),SUMIFS('Plan'!$H$32:$H$34,'Plan'!$E$32:$E$34,$B322),"")</x:f>
      </x:c>
      <x:c r="F322" s="40" t="str">
        <x:f>IF(AND($E$4,$B322&lt;='Plan'!$C$25),D322-E322,"")</x:f>
      </x:c>
      <x:c r="G322" s="40" t="str">
        <x:f>IF(AND($E$4,$B322&lt;='Plan'!$C$25),I321,"")</x:f>
      </x:c>
      <x:c r="H322" s="40" t="str">
        <x:f>IF(AND($E$4,$B322&lt;='Plan'!$C$25),IF('Plan'!$C$26="Receipts first",G322+F322,G322-C322),"")</x:f>
      </x:c>
      <x:c r="I322" s="40" t="str">
        <x:f>IF(AND($E$4,$B322&lt;='Plan'!$C$25),G322+F322-C322,"")</x:f>
      </x:c>
      <x:c r="J322" s="40" t="str">
        <x:f>IF(AND($E$4,$B322&lt;='Plan'!$C$25),MAX(0,-MIN(G322,H322,I322)),"")</x:f>
      </x:c>
      <x:c r="K322" s="40" t="str">
        <x:f>IF(AND($E$4,$B322&lt;='Plan'!$C$25),MAX(0,-I322),"")</x:f>
      </x:c>
      <x:c r="L322" s="40" t="str">
        <x:f>IF(AND($E$4,$B322&lt;='Plan'!$C$25),IF($B322&lt;'Plan'!$C$25,K322,0),"")</x:f>
      </x:c>
      <x:c r="M322" s="40" t="str">
        <x:f>IF(AND($E$4,$B322&lt;='Plan'!$C$25),IF($E$18="Funded",IF($B322='Plan'!$C$25,$E$16,I322+K322),"n.a."),"")</x:f>
      </x:c>
    </x:row>
    <x:row r="323" ht="22" customHeight="1">
      <x:c r="B323" s="39" t="n">
        <x:v>297</x:v>
      </x:c>
      <x:c r="C323" s="40" t="str">
        <x:f>IF(AND($E$4,$B323&lt;='Plan'!$C$25),SUMIFS('Plan'!$F$32:$F$34,'Plan'!$C$32:$C$34,$B323),"")</x:f>
      </x:c>
      <x:c r="D323" s="40" t="str">
        <x:f>IF(AND($E$4,$B323&lt;='Plan'!$C$25),SUMIFS('Plan'!$G$32:$G$34,'Plan'!$E$32:$E$34,$B323),"")</x:f>
      </x:c>
      <x:c r="E323" s="40" t="str">
        <x:f>IF(AND($E$4,$B323&lt;='Plan'!$C$25),SUMIFS('Plan'!$H$32:$H$34,'Plan'!$E$32:$E$34,$B323),"")</x:f>
      </x:c>
      <x:c r="F323" s="40" t="str">
        <x:f>IF(AND($E$4,$B323&lt;='Plan'!$C$25),D323-E323,"")</x:f>
      </x:c>
      <x:c r="G323" s="40" t="str">
        <x:f>IF(AND($E$4,$B323&lt;='Plan'!$C$25),I322,"")</x:f>
      </x:c>
      <x:c r="H323" s="40" t="str">
        <x:f>IF(AND($E$4,$B323&lt;='Plan'!$C$25),IF('Plan'!$C$26="Receipts first",G323+F323,G323-C323),"")</x:f>
      </x:c>
      <x:c r="I323" s="40" t="str">
        <x:f>IF(AND($E$4,$B323&lt;='Plan'!$C$25),G323+F323-C323,"")</x:f>
      </x:c>
      <x:c r="J323" s="40" t="str">
        <x:f>IF(AND($E$4,$B323&lt;='Plan'!$C$25),MAX(0,-MIN(G323,H323,I323)),"")</x:f>
      </x:c>
      <x:c r="K323" s="40" t="str">
        <x:f>IF(AND($E$4,$B323&lt;='Plan'!$C$25),MAX(0,-I323),"")</x:f>
      </x:c>
      <x:c r="L323" s="40" t="str">
        <x:f>IF(AND($E$4,$B323&lt;='Plan'!$C$25),IF($B323&lt;'Plan'!$C$25,K323,0),"")</x:f>
      </x:c>
      <x:c r="M323" s="40" t="str">
        <x:f>IF(AND($E$4,$B323&lt;='Plan'!$C$25),IF($E$18="Funded",IF($B323='Plan'!$C$25,$E$16,I323+K323),"n.a."),"")</x:f>
      </x:c>
    </x:row>
    <x:row r="324" ht="22" customHeight="1">
      <x:c r="B324" s="39" t="n">
        <x:v>298</x:v>
      </x:c>
      <x:c r="C324" s="40" t="str">
        <x:f>IF(AND($E$4,$B324&lt;='Plan'!$C$25),SUMIFS('Plan'!$F$32:$F$34,'Plan'!$C$32:$C$34,$B324),"")</x:f>
      </x:c>
      <x:c r="D324" s="40" t="str">
        <x:f>IF(AND($E$4,$B324&lt;='Plan'!$C$25),SUMIFS('Plan'!$G$32:$G$34,'Plan'!$E$32:$E$34,$B324),"")</x:f>
      </x:c>
      <x:c r="E324" s="40" t="str">
        <x:f>IF(AND($E$4,$B324&lt;='Plan'!$C$25),SUMIFS('Plan'!$H$32:$H$34,'Plan'!$E$32:$E$34,$B324),"")</x:f>
      </x:c>
      <x:c r="F324" s="40" t="str">
        <x:f>IF(AND($E$4,$B324&lt;='Plan'!$C$25),D324-E324,"")</x:f>
      </x:c>
      <x:c r="G324" s="40" t="str">
        <x:f>IF(AND($E$4,$B324&lt;='Plan'!$C$25),I323,"")</x:f>
      </x:c>
      <x:c r="H324" s="40" t="str">
        <x:f>IF(AND($E$4,$B324&lt;='Plan'!$C$25),IF('Plan'!$C$26="Receipts first",G324+F324,G324-C324),"")</x:f>
      </x:c>
      <x:c r="I324" s="40" t="str">
        <x:f>IF(AND($E$4,$B324&lt;='Plan'!$C$25),G324+F324-C324,"")</x:f>
      </x:c>
      <x:c r="J324" s="40" t="str">
        <x:f>IF(AND($E$4,$B324&lt;='Plan'!$C$25),MAX(0,-MIN(G324,H324,I324)),"")</x:f>
      </x:c>
      <x:c r="K324" s="40" t="str">
        <x:f>IF(AND($E$4,$B324&lt;='Plan'!$C$25),MAX(0,-I324),"")</x:f>
      </x:c>
      <x:c r="L324" s="40" t="str">
        <x:f>IF(AND($E$4,$B324&lt;='Plan'!$C$25),IF($B324&lt;'Plan'!$C$25,K324,0),"")</x:f>
      </x:c>
      <x:c r="M324" s="40" t="str">
        <x:f>IF(AND($E$4,$B324&lt;='Plan'!$C$25),IF($E$18="Funded",IF($B324='Plan'!$C$25,$E$16,I324+K324),"n.a."),"")</x:f>
      </x:c>
    </x:row>
    <x:row r="325" ht="22" customHeight="1">
      <x:c r="B325" s="39" t="n">
        <x:v>299</x:v>
      </x:c>
      <x:c r="C325" s="40" t="str">
        <x:f>IF(AND($E$4,$B325&lt;='Plan'!$C$25),SUMIFS('Plan'!$F$32:$F$34,'Plan'!$C$32:$C$34,$B325),"")</x:f>
      </x:c>
      <x:c r="D325" s="40" t="str">
        <x:f>IF(AND($E$4,$B325&lt;='Plan'!$C$25),SUMIFS('Plan'!$G$32:$G$34,'Plan'!$E$32:$E$34,$B325),"")</x:f>
      </x:c>
      <x:c r="E325" s="40" t="str">
        <x:f>IF(AND($E$4,$B325&lt;='Plan'!$C$25),SUMIFS('Plan'!$H$32:$H$34,'Plan'!$E$32:$E$34,$B325),"")</x:f>
      </x:c>
      <x:c r="F325" s="40" t="str">
        <x:f>IF(AND($E$4,$B325&lt;='Plan'!$C$25),D325-E325,"")</x:f>
      </x:c>
      <x:c r="G325" s="40" t="str">
        <x:f>IF(AND($E$4,$B325&lt;='Plan'!$C$25),I324,"")</x:f>
      </x:c>
      <x:c r="H325" s="40" t="str">
        <x:f>IF(AND($E$4,$B325&lt;='Plan'!$C$25),IF('Plan'!$C$26="Receipts first",G325+F325,G325-C325),"")</x:f>
      </x:c>
      <x:c r="I325" s="40" t="str">
        <x:f>IF(AND($E$4,$B325&lt;='Plan'!$C$25),G325+F325-C325,"")</x:f>
      </x:c>
      <x:c r="J325" s="40" t="str">
        <x:f>IF(AND($E$4,$B325&lt;='Plan'!$C$25),MAX(0,-MIN(G325,H325,I325)),"")</x:f>
      </x:c>
      <x:c r="K325" s="40" t="str">
        <x:f>IF(AND($E$4,$B325&lt;='Plan'!$C$25),MAX(0,-I325),"")</x:f>
      </x:c>
      <x:c r="L325" s="40" t="str">
        <x:f>IF(AND($E$4,$B325&lt;='Plan'!$C$25),IF($B325&lt;'Plan'!$C$25,K325,0),"")</x:f>
      </x:c>
      <x:c r="M325" s="40" t="str">
        <x:f>IF(AND($E$4,$B325&lt;='Plan'!$C$25),IF($E$18="Funded",IF($B325='Plan'!$C$25,$E$16,I325+K325),"n.a."),"")</x:f>
      </x:c>
    </x:row>
    <x:row r="326" ht="22" customHeight="1">
      <x:c r="B326" s="39" t="n">
        <x:v>300</x:v>
      </x:c>
      <x:c r="C326" s="40" t="str">
        <x:f>IF(AND($E$4,$B326&lt;='Plan'!$C$25),SUMIFS('Plan'!$F$32:$F$34,'Plan'!$C$32:$C$34,$B326),"")</x:f>
      </x:c>
      <x:c r="D326" s="40" t="str">
        <x:f>IF(AND($E$4,$B326&lt;='Plan'!$C$25),SUMIFS('Plan'!$G$32:$G$34,'Plan'!$E$32:$E$34,$B326),"")</x:f>
      </x:c>
      <x:c r="E326" s="40" t="str">
        <x:f>IF(AND($E$4,$B326&lt;='Plan'!$C$25),SUMIFS('Plan'!$H$32:$H$34,'Plan'!$E$32:$E$34,$B326),"")</x:f>
      </x:c>
      <x:c r="F326" s="40" t="str">
        <x:f>IF(AND($E$4,$B326&lt;='Plan'!$C$25),D326-E326,"")</x:f>
      </x:c>
      <x:c r="G326" s="40" t="str">
        <x:f>IF(AND($E$4,$B326&lt;='Plan'!$C$25),I325,"")</x:f>
      </x:c>
      <x:c r="H326" s="40" t="str">
        <x:f>IF(AND($E$4,$B326&lt;='Plan'!$C$25),IF('Plan'!$C$26="Receipts first",G326+F326,G326-C326),"")</x:f>
      </x:c>
      <x:c r="I326" s="40" t="str">
        <x:f>IF(AND($E$4,$B326&lt;='Plan'!$C$25),G326+F326-C326,"")</x:f>
      </x:c>
      <x:c r="J326" s="40" t="str">
        <x:f>IF(AND($E$4,$B326&lt;='Plan'!$C$25),MAX(0,-MIN(G326,H326,I326)),"")</x:f>
      </x:c>
      <x:c r="K326" s="40" t="str">
        <x:f>IF(AND($E$4,$B326&lt;='Plan'!$C$25),MAX(0,-I326),"")</x:f>
      </x:c>
      <x:c r="L326" s="40" t="str">
        <x:f>IF(AND($E$4,$B326&lt;='Plan'!$C$25),IF($B326&lt;'Plan'!$C$25,K326,0),"")</x:f>
      </x:c>
      <x:c r="M326" s="40" t="str">
        <x:f>IF(AND($E$4,$B326&lt;='Plan'!$C$25),IF($E$18="Funded",IF($B326='Plan'!$C$25,$E$16,I326+K326),"n.a."),"")</x:f>
      </x:c>
    </x:row>
    <x:row r="327" ht="22" customHeight="1">
      <x:c r="B327" s="39" t="n">
        <x:v>301</x:v>
      </x:c>
      <x:c r="C327" s="40" t="str">
        <x:f>IF(AND($E$4,$B327&lt;='Plan'!$C$25),SUMIFS('Plan'!$F$32:$F$34,'Plan'!$C$32:$C$34,$B327),"")</x:f>
      </x:c>
      <x:c r="D327" s="40" t="str">
        <x:f>IF(AND($E$4,$B327&lt;='Plan'!$C$25),SUMIFS('Plan'!$G$32:$G$34,'Plan'!$E$32:$E$34,$B327),"")</x:f>
      </x:c>
      <x:c r="E327" s="40" t="str">
        <x:f>IF(AND($E$4,$B327&lt;='Plan'!$C$25),SUMIFS('Plan'!$H$32:$H$34,'Plan'!$E$32:$E$34,$B327),"")</x:f>
      </x:c>
      <x:c r="F327" s="40" t="str">
        <x:f>IF(AND($E$4,$B327&lt;='Plan'!$C$25),D327-E327,"")</x:f>
      </x:c>
      <x:c r="G327" s="40" t="str">
        <x:f>IF(AND($E$4,$B327&lt;='Plan'!$C$25),I326,"")</x:f>
      </x:c>
      <x:c r="H327" s="40" t="str">
        <x:f>IF(AND($E$4,$B327&lt;='Plan'!$C$25),IF('Plan'!$C$26="Receipts first",G327+F327,G327-C327),"")</x:f>
      </x:c>
      <x:c r="I327" s="40" t="str">
        <x:f>IF(AND($E$4,$B327&lt;='Plan'!$C$25),G327+F327-C327,"")</x:f>
      </x:c>
      <x:c r="J327" s="40" t="str">
        <x:f>IF(AND($E$4,$B327&lt;='Plan'!$C$25),MAX(0,-MIN(G327,H327,I327)),"")</x:f>
      </x:c>
      <x:c r="K327" s="40" t="str">
        <x:f>IF(AND($E$4,$B327&lt;='Plan'!$C$25),MAX(0,-I327),"")</x:f>
      </x:c>
      <x:c r="L327" s="40" t="str">
        <x:f>IF(AND($E$4,$B327&lt;='Plan'!$C$25),IF($B327&lt;'Plan'!$C$25,K327,0),"")</x:f>
      </x:c>
      <x:c r="M327" s="40" t="str">
        <x:f>IF(AND($E$4,$B327&lt;='Plan'!$C$25),IF($E$18="Funded",IF($B327='Plan'!$C$25,$E$16,I327+K327),"n.a."),"")</x:f>
      </x:c>
    </x:row>
    <x:row r="328" ht="22" customHeight="1">
      <x:c r="B328" s="39" t="n">
        <x:v>302</x:v>
      </x:c>
      <x:c r="C328" s="40" t="str">
        <x:f>IF(AND($E$4,$B328&lt;='Plan'!$C$25),SUMIFS('Plan'!$F$32:$F$34,'Plan'!$C$32:$C$34,$B328),"")</x:f>
      </x:c>
      <x:c r="D328" s="40" t="str">
        <x:f>IF(AND($E$4,$B328&lt;='Plan'!$C$25),SUMIFS('Plan'!$G$32:$G$34,'Plan'!$E$32:$E$34,$B328),"")</x:f>
      </x:c>
      <x:c r="E328" s="40" t="str">
        <x:f>IF(AND($E$4,$B328&lt;='Plan'!$C$25),SUMIFS('Plan'!$H$32:$H$34,'Plan'!$E$32:$E$34,$B328),"")</x:f>
      </x:c>
      <x:c r="F328" s="40" t="str">
        <x:f>IF(AND($E$4,$B328&lt;='Plan'!$C$25),D328-E328,"")</x:f>
      </x:c>
      <x:c r="G328" s="40" t="str">
        <x:f>IF(AND($E$4,$B328&lt;='Plan'!$C$25),I327,"")</x:f>
      </x:c>
      <x:c r="H328" s="40" t="str">
        <x:f>IF(AND($E$4,$B328&lt;='Plan'!$C$25),IF('Plan'!$C$26="Receipts first",G328+F328,G328-C328),"")</x:f>
      </x:c>
      <x:c r="I328" s="40" t="str">
        <x:f>IF(AND($E$4,$B328&lt;='Plan'!$C$25),G328+F328-C328,"")</x:f>
      </x:c>
      <x:c r="J328" s="40" t="str">
        <x:f>IF(AND($E$4,$B328&lt;='Plan'!$C$25),MAX(0,-MIN(G328,H328,I328)),"")</x:f>
      </x:c>
      <x:c r="K328" s="40" t="str">
        <x:f>IF(AND($E$4,$B328&lt;='Plan'!$C$25),MAX(0,-I328),"")</x:f>
      </x:c>
      <x:c r="L328" s="40" t="str">
        <x:f>IF(AND($E$4,$B328&lt;='Plan'!$C$25),IF($B328&lt;'Plan'!$C$25,K328,0),"")</x:f>
      </x:c>
      <x:c r="M328" s="40" t="str">
        <x:f>IF(AND($E$4,$B328&lt;='Plan'!$C$25),IF($E$18="Funded",IF($B328='Plan'!$C$25,$E$16,I328+K328),"n.a."),"")</x:f>
      </x:c>
    </x:row>
    <x:row r="329" ht="22" customHeight="1">
      <x:c r="B329" s="39" t="n">
        <x:v>303</x:v>
      </x:c>
      <x:c r="C329" s="40" t="str">
        <x:f>IF(AND($E$4,$B329&lt;='Plan'!$C$25),SUMIFS('Plan'!$F$32:$F$34,'Plan'!$C$32:$C$34,$B329),"")</x:f>
      </x:c>
      <x:c r="D329" s="40" t="str">
        <x:f>IF(AND($E$4,$B329&lt;='Plan'!$C$25),SUMIFS('Plan'!$G$32:$G$34,'Plan'!$E$32:$E$34,$B329),"")</x:f>
      </x:c>
      <x:c r="E329" s="40" t="str">
        <x:f>IF(AND($E$4,$B329&lt;='Plan'!$C$25),SUMIFS('Plan'!$H$32:$H$34,'Plan'!$E$32:$E$34,$B329),"")</x:f>
      </x:c>
      <x:c r="F329" s="40" t="str">
        <x:f>IF(AND($E$4,$B329&lt;='Plan'!$C$25),D329-E329,"")</x:f>
      </x:c>
      <x:c r="G329" s="40" t="str">
        <x:f>IF(AND($E$4,$B329&lt;='Plan'!$C$25),I328,"")</x:f>
      </x:c>
      <x:c r="H329" s="40" t="str">
        <x:f>IF(AND($E$4,$B329&lt;='Plan'!$C$25),IF('Plan'!$C$26="Receipts first",G329+F329,G329-C329),"")</x:f>
      </x:c>
      <x:c r="I329" s="40" t="str">
        <x:f>IF(AND($E$4,$B329&lt;='Plan'!$C$25),G329+F329-C329,"")</x:f>
      </x:c>
      <x:c r="J329" s="40" t="str">
        <x:f>IF(AND($E$4,$B329&lt;='Plan'!$C$25),MAX(0,-MIN(G329,H329,I329)),"")</x:f>
      </x:c>
      <x:c r="K329" s="40" t="str">
        <x:f>IF(AND($E$4,$B329&lt;='Plan'!$C$25),MAX(0,-I329),"")</x:f>
      </x:c>
      <x:c r="L329" s="40" t="str">
        <x:f>IF(AND($E$4,$B329&lt;='Plan'!$C$25),IF($B329&lt;'Plan'!$C$25,K329,0),"")</x:f>
      </x:c>
      <x:c r="M329" s="40" t="str">
        <x:f>IF(AND($E$4,$B329&lt;='Plan'!$C$25),IF($E$18="Funded",IF($B329='Plan'!$C$25,$E$16,I329+K329),"n.a."),"")</x:f>
      </x:c>
    </x:row>
    <x:row r="330" ht="22" customHeight="1">
      <x:c r="B330" s="39" t="n">
        <x:v>304</x:v>
      </x:c>
      <x:c r="C330" s="40" t="str">
        <x:f>IF(AND($E$4,$B330&lt;='Plan'!$C$25),SUMIFS('Plan'!$F$32:$F$34,'Plan'!$C$32:$C$34,$B330),"")</x:f>
      </x:c>
      <x:c r="D330" s="40" t="str">
        <x:f>IF(AND($E$4,$B330&lt;='Plan'!$C$25),SUMIFS('Plan'!$G$32:$G$34,'Plan'!$E$32:$E$34,$B330),"")</x:f>
      </x:c>
      <x:c r="E330" s="40" t="str">
        <x:f>IF(AND($E$4,$B330&lt;='Plan'!$C$25),SUMIFS('Plan'!$H$32:$H$34,'Plan'!$E$32:$E$34,$B330),"")</x:f>
      </x:c>
      <x:c r="F330" s="40" t="str">
        <x:f>IF(AND($E$4,$B330&lt;='Plan'!$C$25),D330-E330,"")</x:f>
      </x:c>
      <x:c r="G330" s="40" t="str">
        <x:f>IF(AND($E$4,$B330&lt;='Plan'!$C$25),I329,"")</x:f>
      </x:c>
      <x:c r="H330" s="40" t="str">
        <x:f>IF(AND($E$4,$B330&lt;='Plan'!$C$25),IF('Plan'!$C$26="Receipts first",G330+F330,G330-C330),"")</x:f>
      </x:c>
      <x:c r="I330" s="40" t="str">
        <x:f>IF(AND($E$4,$B330&lt;='Plan'!$C$25),G330+F330-C330,"")</x:f>
      </x:c>
      <x:c r="J330" s="40" t="str">
        <x:f>IF(AND($E$4,$B330&lt;='Plan'!$C$25),MAX(0,-MIN(G330,H330,I330)),"")</x:f>
      </x:c>
      <x:c r="K330" s="40" t="str">
        <x:f>IF(AND($E$4,$B330&lt;='Plan'!$C$25),MAX(0,-I330),"")</x:f>
      </x:c>
      <x:c r="L330" s="40" t="str">
        <x:f>IF(AND($E$4,$B330&lt;='Plan'!$C$25),IF($B330&lt;'Plan'!$C$25,K330,0),"")</x:f>
      </x:c>
      <x:c r="M330" s="40" t="str">
        <x:f>IF(AND($E$4,$B330&lt;='Plan'!$C$25),IF($E$18="Funded",IF($B330='Plan'!$C$25,$E$16,I330+K330),"n.a."),"")</x:f>
      </x:c>
    </x:row>
    <x:row r="331" ht="22" customHeight="1">
      <x:c r="B331" s="39" t="n">
        <x:v>305</x:v>
      </x:c>
      <x:c r="C331" s="40" t="str">
        <x:f>IF(AND($E$4,$B331&lt;='Plan'!$C$25),SUMIFS('Plan'!$F$32:$F$34,'Plan'!$C$32:$C$34,$B331),"")</x:f>
      </x:c>
      <x:c r="D331" s="40" t="str">
        <x:f>IF(AND($E$4,$B331&lt;='Plan'!$C$25),SUMIFS('Plan'!$G$32:$G$34,'Plan'!$E$32:$E$34,$B331),"")</x:f>
      </x:c>
      <x:c r="E331" s="40" t="str">
        <x:f>IF(AND($E$4,$B331&lt;='Plan'!$C$25),SUMIFS('Plan'!$H$32:$H$34,'Plan'!$E$32:$E$34,$B331),"")</x:f>
      </x:c>
      <x:c r="F331" s="40" t="str">
        <x:f>IF(AND($E$4,$B331&lt;='Plan'!$C$25),D331-E331,"")</x:f>
      </x:c>
      <x:c r="G331" s="40" t="str">
        <x:f>IF(AND($E$4,$B331&lt;='Plan'!$C$25),I330,"")</x:f>
      </x:c>
      <x:c r="H331" s="40" t="str">
        <x:f>IF(AND($E$4,$B331&lt;='Plan'!$C$25),IF('Plan'!$C$26="Receipts first",G331+F331,G331-C331),"")</x:f>
      </x:c>
      <x:c r="I331" s="40" t="str">
        <x:f>IF(AND($E$4,$B331&lt;='Plan'!$C$25),G331+F331-C331,"")</x:f>
      </x:c>
      <x:c r="J331" s="40" t="str">
        <x:f>IF(AND($E$4,$B331&lt;='Plan'!$C$25),MAX(0,-MIN(G331,H331,I331)),"")</x:f>
      </x:c>
      <x:c r="K331" s="40" t="str">
        <x:f>IF(AND($E$4,$B331&lt;='Plan'!$C$25),MAX(0,-I331),"")</x:f>
      </x:c>
      <x:c r="L331" s="40" t="str">
        <x:f>IF(AND($E$4,$B331&lt;='Plan'!$C$25),IF($B331&lt;'Plan'!$C$25,K331,0),"")</x:f>
      </x:c>
      <x:c r="M331" s="40" t="str">
        <x:f>IF(AND($E$4,$B331&lt;='Plan'!$C$25),IF($E$18="Funded",IF($B331='Plan'!$C$25,$E$16,I331+K331),"n.a."),"")</x:f>
      </x:c>
    </x:row>
    <x:row r="332" ht="22" customHeight="1">
      <x:c r="B332" s="39" t="n">
        <x:v>306</x:v>
      </x:c>
      <x:c r="C332" s="40" t="str">
        <x:f>IF(AND($E$4,$B332&lt;='Plan'!$C$25),SUMIFS('Plan'!$F$32:$F$34,'Plan'!$C$32:$C$34,$B332),"")</x:f>
      </x:c>
      <x:c r="D332" s="40" t="str">
        <x:f>IF(AND($E$4,$B332&lt;='Plan'!$C$25),SUMIFS('Plan'!$G$32:$G$34,'Plan'!$E$32:$E$34,$B332),"")</x:f>
      </x:c>
      <x:c r="E332" s="40" t="str">
        <x:f>IF(AND($E$4,$B332&lt;='Plan'!$C$25),SUMIFS('Plan'!$H$32:$H$34,'Plan'!$E$32:$E$34,$B332),"")</x:f>
      </x:c>
      <x:c r="F332" s="40" t="str">
        <x:f>IF(AND($E$4,$B332&lt;='Plan'!$C$25),D332-E332,"")</x:f>
      </x:c>
      <x:c r="G332" s="40" t="str">
        <x:f>IF(AND($E$4,$B332&lt;='Plan'!$C$25),I331,"")</x:f>
      </x:c>
      <x:c r="H332" s="40" t="str">
        <x:f>IF(AND($E$4,$B332&lt;='Plan'!$C$25),IF('Plan'!$C$26="Receipts first",G332+F332,G332-C332),"")</x:f>
      </x:c>
      <x:c r="I332" s="40" t="str">
        <x:f>IF(AND($E$4,$B332&lt;='Plan'!$C$25),G332+F332-C332,"")</x:f>
      </x:c>
      <x:c r="J332" s="40" t="str">
        <x:f>IF(AND($E$4,$B332&lt;='Plan'!$C$25),MAX(0,-MIN(G332,H332,I332)),"")</x:f>
      </x:c>
      <x:c r="K332" s="40" t="str">
        <x:f>IF(AND($E$4,$B332&lt;='Plan'!$C$25),MAX(0,-I332),"")</x:f>
      </x:c>
      <x:c r="L332" s="40" t="str">
        <x:f>IF(AND($E$4,$B332&lt;='Plan'!$C$25),IF($B332&lt;'Plan'!$C$25,K332,0),"")</x:f>
      </x:c>
      <x:c r="M332" s="40" t="str">
        <x:f>IF(AND($E$4,$B332&lt;='Plan'!$C$25),IF($E$18="Funded",IF($B332='Plan'!$C$25,$E$16,I332+K332),"n.a."),"")</x:f>
      </x:c>
    </x:row>
    <x:row r="333" ht="22" customHeight="1">
      <x:c r="B333" s="39" t="n">
        <x:v>307</x:v>
      </x:c>
      <x:c r="C333" s="40" t="str">
        <x:f>IF(AND($E$4,$B333&lt;='Plan'!$C$25),SUMIFS('Plan'!$F$32:$F$34,'Plan'!$C$32:$C$34,$B333),"")</x:f>
      </x:c>
      <x:c r="D333" s="40" t="str">
        <x:f>IF(AND($E$4,$B333&lt;='Plan'!$C$25),SUMIFS('Plan'!$G$32:$G$34,'Plan'!$E$32:$E$34,$B333),"")</x:f>
      </x:c>
      <x:c r="E333" s="40" t="str">
        <x:f>IF(AND($E$4,$B333&lt;='Plan'!$C$25),SUMIFS('Plan'!$H$32:$H$34,'Plan'!$E$32:$E$34,$B333),"")</x:f>
      </x:c>
      <x:c r="F333" s="40" t="str">
        <x:f>IF(AND($E$4,$B333&lt;='Plan'!$C$25),D333-E333,"")</x:f>
      </x:c>
      <x:c r="G333" s="40" t="str">
        <x:f>IF(AND($E$4,$B333&lt;='Plan'!$C$25),I332,"")</x:f>
      </x:c>
      <x:c r="H333" s="40" t="str">
        <x:f>IF(AND($E$4,$B333&lt;='Plan'!$C$25),IF('Plan'!$C$26="Receipts first",G333+F333,G333-C333),"")</x:f>
      </x:c>
      <x:c r="I333" s="40" t="str">
        <x:f>IF(AND($E$4,$B333&lt;='Plan'!$C$25),G333+F333-C333,"")</x:f>
      </x:c>
      <x:c r="J333" s="40" t="str">
        <x:f>IF(AND($E$4,$B333&lt;='Plan'!$C$25),MAX(0,-MIN(G333,H333,I333)),"")</x:f>
      </x:c>
      <x:c r="K333" s="40" t="str">
        <x:f>IF(AND($E$4,$B333&lt;='Plan'!$C$25),MAX(0,-I333),"")</x:f>
      </x:c>
      <x:c r="L333" s="40" t="str">
        <x:f>IF(AND($E$4,$B333&lt;='Plan'!$C$25),IF($B333&lt;'Plan'!$C$25,K333,0),"")</x:f>
      </x:c>
      <x:c r="M333" s="40" t="str">
        <x:f>IF(AND($E$4,$B333&lt;='Plan'!$C$25),IF($E$18="Funded",IF($B333='Plan'!$C$25,$E$16,I333+K333),"n.a."),"")</x:f>
      </x:c>
    </x:row>
    <x:row r="334" ht="22" customHeight="1">
      <x:c r="B334" s="39" t="n">
        <x:v>308</x:v>
      </x:c>
      <x:c r="C334" s="40" t="str">
        <x:f>IF(AND($E$4,$B334&lt;='Plan'!$C$25),SUMIFS('Plan'!$F$32:$F$34,'Plan'!$C$32:$C$34,$B334),"")</x:f>
      </x:c>
      <x:c r="D334" s="40" t="str">
        <x:f>IF(AND($E$4,$B334&lt;='Plan'!$C$25),SUMIFS('Plan'!$G$32:$G$34,'Plan'!$E$32:$E$34,$B334),"")</x:f>
      </x:c>
      <x:c r="E334" s="40" t="str">
        <x:f>IF(AND($E$4,$B334&lt;='Plan'!$C$25),SUMIFS('Plan'!$H$32:$H$34,'Plan'!$E$32:$E$34,$B334),"")</x:f>
      </x:c>
      <x:c r="F334" s="40" t="str">
        <x:f>IF(AND($E$4,$B334&lt;='Plan'!$C$25),D334-E334,"")</x:f>
      </x:c>
      <x:c r="G334" s="40" t="str">
        <x:f>IF(AND($E$4,$B334&lt;='Plan'!$C$25),I333,"")</x:f>
      </x:c>
      <x:c r="H334" s="40" t="str">
        <x:f>IF(AND($E$4,$B334&lt;='Plan'!$C$25),IF('Plan'!$C$26="Receipts first",G334+F334,G334-C334),"")</x:f>
      </x:c>
      <x:c r="I334" s="40" t="str">
        <x:f>IF(AND($E$4,$B334&lt;='Plan'!$C$25),G334+F334-C334,"")</x:f>
      </x:c>
      <x:c r="J334" s="40" t="str">
        <x:f>IF(AND($E$4,$B334&lt;='Plan'!$C$25),MAX(0,-MIN(G334,H334,I334)),"")</x:f>
      </x:c>
      <x:c r="K334" s="40" t="str">
        <x:f>IF(AND($E$4,$B334&lt;='Plan'!$C$25),MAX(0,-I334),"")</x:f>
      </x:c>
      <x:c r="L334" s="40" t="str">
        <x:f>IF(AND($E$4,$B334&lt;='Plan'!$C$25),IF($B334&lt;'Plan'!$C$25,K334,0),"")</x:f>
      </x:c>
      <x:c r="M334" s="40" t="str">
        <x:f>IF(AND($E$4,$B334&lt;='Plan'!$C$25),IF($E$18="Funded",IF($B334='Plan'!$C$25,$E$16,I334+K334),"n.a."),"")</x:f>
      </x:c>
    </x:row>
    <x:row r="335" ht="22" customHeight="1">
      <x:c r="B335" s="39" t="n">
        <x:v>309</x:v>
      </x:c>
      <x:c r="C335" s="40" t="str">
        <x:f>IF(AND($E$4,$B335&lt;='Plan'!$C$25),SUMIFS('Plan'!$F$32:$F$34,'Plan'!$C$32:$C$34,$B335),"")</x:f>
      </x:c>
      <x:c r="D335" s="40" t="str">
        <x:f>IF(AND($E$4,$B335&lt;='Plan'!$C$25),SUMIFS('Plan'!$G$32:$G$34,'Plan'!$E$32:$E$34,$B335),"")</x:f>
      </x:c>
      <x:c r="E335" s="40" t="str">
        <x:f>IF(AND($E$4,$B335&lt;='Plan'!$C$25),SUMIFS('Plan'!$H$32:$H$34,'Plan'!$E$32:$E$34,$B335),"")</x:f>
      </x:c>
      <x:c r="F335" s="40" t="str">
        <x:f>IF(AND($E$4,$B335&lt;='Plan'!$C$25),D335-E335,"")</x:f>
      </x:c>
      <x:c r="G335" s="40" t="str">
        <x:f>IF(AND($E$4,$B335&lt;='Plan'!$C$25),I334,"")</x:f>
      </x:c>
      <x:c r="H335" s="40" t="str">
        <x:f>IF(AND($E$4,$B335&lt;='Plan'!$C$25),IF('Plan'!$C$26="Receipts first",G335+F335,G335-C335),"")</x:f>
      </x:c>
      <x:c r="I335" s="40" t="str">
        <x:f>IF(AND($E$4,$B335&lt;='Plan'!$C$25),G335+F335-C335,"")</x:f>
      </x:c>
      <x:c r="J335" s="40" t="str">
        <x:f>IF(AND($E$4,$B335&lt;='Plan'!$C$25),MAX(0,-MIN(G335,H335,I335)),"")</x:f>
      </x:c>
      <x:c r="K335" s="40" t="str">
        <x:f>IF(AND($E$4,$B335&lt;='Plan'!$C$25),MAX(0,-I335),"")</x:f>
      </x:c>
      <x:c r="L335" s="40" t="str">
        <x:f>IF(AND($E$4,$B335&lt;='Plan'!$C$25),IF($B335&lt;'Plan'!$C$25,K335,0),"")</x:f>
      </x:c>
      <x:c r="M335" s="40" t="str">
        <x:f>IF(AND($E$4,$B335&lt;='Plan'!$C$25),IF($E$18="Funded",IF($B335='Plan'!$C$25,$E$16,I335+K335),"n.a."),"")</x:f>
      </x:c>
    </x:row>
    <x:row r="336" ht="22" customHeight="1">
      <x:c r="B336" s="39" t="n">
        <x:v>310</x:v>
      </x:c>
      <x:c r="C336" s="40" t="str">
        <x:f>IF(AND($E$4,$B336&lt;='Plan'!$C$25),SUMIFS('Plan'!$F$32:$F$34,'Plan'!$C$32:$C$34,$B336),"")</x:f>
      </x:c>
      <x:c r="D336" s="40" t="str">
        <x:f>IF(AND($E$4,$B336&lt;='Plan'!$C$25),SUMIFS('Plan'!$G$32:$G$34,'Plan'!$E$32:$E$34,$B336),"")</x:f>
      </x:c>
      <x:c r="E336" s="40" t="str">
        <x:f>IF(AND($E$4,$B336&lt;='Plan'!$C$25),SUMIFS('Plan'!$H$32:$H$34,'Plan'!$E$32:$E$34,$B336),"")</x:f>
      </x:c>
      <x:c r="F336" s="40" t="str">
        <x:f>IF(AND($E$4,$B336&lt;='Plan'!$C$25),D336-E336,"")</x:f>
      </x:c>
      <x:c r="G336" s="40" t="str">
        <x:f>IF(AND($E$4,$B336&lt;='Plan'!$C$25),I335,"")</x:f>
      </x:c>
      <x:c r="H336" s="40" t="str">
        <x:f>IF(AND($E$4,$B336&lt;='Plan'!$C$25),IF('Plan'!$C$26="Receipts first",G336+F336,G336-C336),"")</x:f>
      </x:c>
      <x:c r="I336" s="40" t="str">
        <x:f>IF(AND($E$4,$B336&lt;='Plan'!$C$25),G336+F336-C336,"")</x:f>
      </x:c>
      <x:c r="J336" s="40" t="str">
        <x:f>IF(AND($E$4,$B336&lt;='Plan'!$C$25),MAX(0,-MIN(G336,H336,I336)),"")</x:f>
      </x:c>
      <x:c r="K336" s="40" t="str">
        <x:f>IF(AND($E$4,$B336&lt;='Plan'!$C$25),MAX(0,-I336),"")</x:f>
      </x:c>
      <x:c r="L336" s="40" t="str">
        <x:f>IF(AND($E$4,$B336&lt;='Plan'!$C$25),IF($B336&lt;'Plan'!$C$25,K336,0),"")</x:f>
      </x:c>
      <x:c r="M336" s="40" t="str">
        <x:f>IF(AND($E$4,$B336&lt;='Plan'!$C$25),IF($E$18="Funded",IF($B336='Plan'!$C$25,$E$16,I336+K336),"n.a."),"")</x:f>
      </x:c>
    </x:row>
    <x:row r="337" ht="22" customHeight="1">
      <x:c r="B337" s="39" t="n">
        <x:v>311</x:v>
      </x:c>
      <x:c r="C337" s="40" t="str">
        <x:f>IF(AND($E$4,$B337&lt;='Plan'!$C$25),SUMIFS('Plan'!$F$32:$F$34,'Plan'!$C$32:$C$34,$B337),"")</x:f>
      </x:c>
      <x:c r="D337" s="40" t="str">
        <x:f>IF(AND($E$4,$B337&lt;='Plan'!$C$25),SUMIFS('Plan'!$G$32:$G$34,'Plan'!$E$32:$E$34,$B337),"")</x:f>
      </x:c>
      <x:c r="E337" s="40" t="str">
        <x:f>IF(AND($E$4,$B337&lt;='Plan'!$C$25),SUMIFS('Plan'!$H$32:$H$34,'Plan'!$E$32:$E$34,$B337),"")</x:f>
      </x:c>
      <x:c r="F337" s="40" t="str">
        <x:f>IF(AND($E$4,$B337&lt;='Plan'!$C$25),D337-E337,"")</x:f>
      </x:c>
      <x:c r="G337" s="40" t="str">
        <x:f>IF(AND($E$4,$B337&lt;='Plan'!$C$25),I336,"")</x:f>
      </x:c>
      <x:c r="H337" s="40" t="str">
        <x:f>IF(AND($E$4,$B337&lt;='Plan'!$C$25),IF('Plan'!$C$26="Receipts first",G337+F337,G337-C337),"")</x:f>
      </x:c>
      <x:c r="I337" s="40" t="str">
        <x:f>IF(AND($E$4,$B337&lt;='Plan'!$C$25),G337+F337-C337,"")</x:f>
      </x:c>
      <x:c r="J337" s="40" t="str">
        <x:f>IF(AND($E$4,$B337&lt;='Plan'!$C$25),MAX(0,-MIN(G337,H337,I337)),"")</x:f>
      </x:c>
      <x:c r="K337" s="40" t="str">
        <x:f>IF(AND($E$4,$B337&lt;='Plan'!$C$25),MAX(0,-I337),"")</x:f>
      </x:c>
      <x:c r="L337" s="40" t="str">
        <x:f>IF(AND($E$4,$B337&lt;='Plan'!$C$25),IF($B337&lt;'Plan'!$C$25,K337,0),"")</x:f>
      </x:c>
      <x:c r="M337" s="40" t="str">
        <x:f>IF(AND($E$4,$B337&lt;='Plan'!$C$25),IF($E$18="Funded",IF($B337='Plan'!$C$25,$E$16,I337+K337),"n.a."),"")</x:f>
      </x:c>
    </x:row>
    <x:row r="338" ht="22" customHeight="1">
      <x:c r="B338" s="39" t="n">
        <x:v>312</x:v>
      </x:c>
      <x:c r="C338" s="40" t="str">
        <x:f>IF(AND($E$4,$B338&lt;='Plan'!$C$25),SUMIFS('Plan'!$F$32:$F$34,'Plan'!$C$32:$C$34,$B338),"")</x:f>
      </x:c>
      <x:c r="D338" s="40" t="str">
        <x:f>IF(AND($E$4,$B338&lt;='Plan'!$C$25),SUMIFS('Plan'!$G$32:$G$34,'Plan'!$E$32:$E$34,$B338),"")</x:f>
      </x:c>
      <x:c r="E338" s="40" t="str">
        <x:f>IF(AND($E$4,$B338&lt;='Plan'!$C$25),SUMIFS('Plan'!$H$32:$H$34,'Plan'!$E$32:$E$34,$B338),"")</x:f>
      </x:c>
      <x:c r="F338" s="40" t="str">
        <x:f>IF(AND($E$4,$B338&lt;='Plan'!$C$25),D338-E338,"")</x:f>
      </x:c>
      <x:c r="G338" s="40" t="str">
        <x:f>IF(AND($E$4,$B338&lt;='Plan'!$C$25),I337,"")</x:f>
      </x:c>
      <x:c r="H338" s="40" t="str">
        <x:f>IF(AND($E$4,$B338&lt;='Plan'!$C$25),IF('Plan'!$C$26="Receipts first",G338+F338,G338-C338),"")</x:f>
      </x:c>
      <x:c r="I338" s="40" t="str">
        <x:f>IF(AND($E$4,$B338&lt;='Plan'!$C$25),G338+F338-C338,"")</x:f>
      </x:c>
      <x:c r="J338" s="40" t="str">
        <x:f>IF(AND($E$4,$B338&lt;='Plan'!$C$25),MAX(0,-MIN(G338,H338,I338)),"")</x:f>
      </x:c>
      <x:c r="K338" s="40" t="str">
        <x:f>IF(AND($E$4,$B338&lt;='Plan'!$C$25),MAX(0,-I338),"")</x:f>
      </x:c>
      <x:c r="L338" s="40" t="str">
        <x:f>IF(AND($E$4,$B338&lt;='Plan'!$C$25),IF($B338&lt;'Plan'!$C$25,K338,0),"")</x:f>
      </x:c>
      <x:c r="M338" s="40" t="str">
        <x:f>IF(AND($E$4,$B338&lt;='Plan'!$C$25),IF($E$18="Funded",IF($B338='Plan'!$C$25,$E$16,I338+K338),"n.a."),"")</x:f>
      </x:c>
    </x:row>
    <x:row r="339" ht="22" customHeight="1">
      <x:c r="B339" s="39" t="n">
        <x:v>313</x:v>
      </x:c>
      <x:c r="C339" s="40" t="str">
        <x:f>IF(AND($E$4,$B339&lt;='Plan'!$C$25),SUMIFS('Plan'!$F$32:$F$34,'Plan'!$C$32:$C$34,$B339),"")</x:f>
      </x:c>
      <x:c r="D339" s="40" t="str">
        <x:f>IF(AND($E$4,$B339&lt;='Plan'!$C$25),SUMIFS('Plan'!$G$32:$G$34,'Plan'!$E$32:$E$34,$B339),"")</x:f>
      </x:c>
      <x:c r="E339" s="40" t="str">
        <x:f>IF(AND($E$4,$B339&lt;='Plan'!$C$25),SUMIFS('Plan'!$H$32:$H$34,'Plan'!$E$32:$E$34,$B339),"")</x:f>
      </x:c>
      <x:c r="F339" s="40" t="str">
        <x:f>IF(AND($E$4,$B339&lt;='Plan'!$C$25),D339-E339,"")</x:f>
      </x:c>
      <x:c r="G339" s="40" t="str">
        <x:f>IF(AND($E$4,$B339&lt;='Plan'!$C$25),I338,"")</x:f>
      </x:c>
      <x:c r="H339" s="40" t="str">
        <x:f>IF(AND($E$4,$B339&lt;='Plan'!$C$25),IF('Plan'!$C$26="Receipts first",G339+F339,G339-C339),"")</x:f>
      </x:c>
      <x:c r="I339" s="40" t="str">
        <x:f>IF(AND($E$4,$B339&lt;='Plan'!$C$25),G339+F339-C339,"")</x:f>
      </x:c>
      <x:c r="J339" s="40" t="str">
        <x:f>IF(AND($E$4,$B339&lt;='Plan'!$C$25),MAX(0,-MIN(G339,H339,I339)),"")</x:f>
      </x:c>
      <x:c r="K339" s="40" t="str">
        <x:f>IF(AND($E$4,$B339&lt;='Plan'!$C$25),MAX(0,-I339),"")</x:f>
      </x:c>
      <x:c r="L339" s="40" t="str">
        <x:f>IF(AND($E$4,$B339&lt;='Plan'!$C$25),IF($B339&lt;'Plan'!$C$25,K339,0),"")</x:f>
      </x:c>
      <x:c r="M339" s="40" t="str">
        <x:f>IF(AND($E$4,$B339&lt;='Plan'!$C$25),IF($E$18="Funded",IF($B339='Plan'!$C$25,$E$16,I339+K339),"n.a."),"")</x:f>
      </x:c>
    </x:row>
    <x:row r="340" ht="22" customHeight="1">
      <x:c r="B340" s="39" t="n">
        <x:v>314</x:v>
      </x:c>
      <x:c r="C340" s="40" t="str">
        <x:f>IF(AND($E$4,$B340&lt;='Plan'!$C$25),SUMIFS('Plan'!$F$32:$F$34,'Plan'!$C$32:$C$34,$B340),"")</x:f>
      </x:c>
      <x:c r="D340" s="40" t="str">
        <x:f>IF(AND($E$4,$B340&lt;='Plan'!$C$25),SUMIFS('Plan'!$G$32:$G$34,'Plan'!$E$32:$E$34,$B340),"")</x:f>
      </x:c>
      <x:c r="E340" s="40" t="str">
        <x:f>IF(AND($E$4,$B340&lt;='Plan'!$C$25),SUMIFS('Plan'!$H$32:$H$34,'Plan'!$E$32:$E$34,$B340),"")</x:f>
      </x:c>
      <x:c r="F340" s="40" t="str">
        <x:f>IF(AND($E$4,$B340&lt;='Plan'!$C$25),D340-E340,"")</x:f>
      </x:c>
      <x:c r="G340" s="40" t="str">
        <x:f>IF(AND($E$4,$B340&lt;='Plan'!$C$25),I339,"")</x:f>
      </x:c>
      <x:c r="H340" s="40" t="str">
        <x:f>IF(AND($E$4,$B340&lt;='Plan'!$C$25),IF('Plan'!$C$26="Receipts first",G340+F340,G340-C340),"")</x:f>
      </x:c>
      <x:c r="I340" s="40" t="str">
        <x:f>IF(AND($E$4,$B340&lt;='Plan'!$C$25),G340+F340-C340,"")</x:f>
      </x:c>
      <x:c r="J340" s="40" t="str">
        <x:f>IF(AND($E$4,$B340&lt;='Plan'!$C$25),MAX(0,-MIN(G340,H340,I340)),"")</x:f>
      </x:c>
      <x:c r="K340" s="40" t="str">
        <x:f>IF(AND($E$4,$B340&lt;='Plan'!$C$25),MAX(0,-I340),"")</x:f>
      </x:c>
      <x:c r="L340" s="40" t="str">
        <x:f>IF(AND($E$4,$B340&lt;='Plan'!$C$25),IF($B340&lt;'Plan'!$C$25,K340,0),"")</x:f>
      </x:c>
      <x:c r="M340" s="40" t="str">
        <x:f>IF(AND($E$4,$B340&lt;='Plan'!$C$25),IF($E$18="Funded",IF($B340='Plan'!$C$25,$E$16,I340+K340),"n.a."),"")</x:f>
      </x:c>
    </x:row>
    <x:row r="341" ht="22" customHeight="1">
      <x:c r="B341" s="39" t="n">
        <x:v>315</x:v>
      </x:c>
      <x:c r="C341" s="40" t="str">
        <x:f>IF(AND($E$4,$B341&lt;='Plan'!$C$25),SUMIFS('Plan'!$F$32:$F$34,'Plan'!$C$32:$C$34,$B341),"")</x:f>
      </x:c>
      <x:c r="D341" s="40" t="str">
        <x:f>IF(AND($E$4,$B341&lt;='Plan'!$C$25),SUMIFS('Plan'!$G$32:$G$34,'Plan'!$E$32:$E$34,$B341),"")</x:f>
      </x:c>
      <x:c r="E341" s="40" t="str">
        <x:f>IF(AND($E$4,$B341&lt;='Plan'!$C$25),SUMIFS('Plan'!$H$32:$H$34,'Plan'!$E$32:$E$34,$B341),"")</x:f>
      </x:c>
      <x:c r="F341" s="40" t="str">
        <x:f>IF(AND($E$4,$B341&lt;='Plan'!$C$25),D341-E341,"")</x:f>
      </x:c>
      <x:c r="G341" s="40" t="str">
        <x:f>IF(AND($E$4,$B341&lt;='Plan'!$C$25),I340,"")</x:f>
      </x:c>
      <x:c r="H341" s="40" t="str">
        <x:f>IF(AND($E$4,$B341&lt;='Plan'!$C$25),IF('Plan'!$C$26="Receipts first",G341+F341,G341-C341),"")</x:f>
      </x:c>
      <x:c r="I341" s="40" t="str">
        <x:f>IF(AND($E$4,$B341&lt;='Plan'!$C$25),G341+F341-C341,"")</x:f>
      </x:c>
      <x:c r="J341" s="40" t="str">
        <x:f>IF(AND($E$4,$B341&lt;='Plan'!$C$25),MAX(0,-MIN(G341,H341,I341)),"")</x:f>
      </x:c>
      <x:c r="K341" s="40" t="str">
        <x:f>IF(AND($E$4,$B341&lt;='Plan'!$C$25),MAX(0,-I341),"")</x:f>
      </x:c>
      <x:c r="L341" s="40" t="str">
        <x:f>IF(AND($E$4,$B341&lt;='Plan'!$C$25),IF($B341&lt;'Plan'!$C$25,K341,0),"")</x:f>
      </x:c>
      <x:c r="M341" s="40" t="str">
        <x:f>IF(AND($E$4,$B341&lt;='Plan'!$C$25),IF($E$18="Funded",IF($B341='Plan'!$C$25,$E$16,I341+K341),"n.a."),"")</x:f>
      </x:c>
    </x:row>
    <x:row r="342" ht="22" customHeight="1">
      <x:c r="B342" s="39" t="n">
        <x:v>316</x:v>
      </x:c>
      <x:c r="C342" s="40" t="str">
        <x:f>IF(AND($E$4,$B342&lt;='Plan'!$C$25),SUMIFS('Plan'!$F$32:$F$34,'Plan'!$C$32:$C$34,$B342),"")</x:f>
      </x:c>
      <x:c r="D342" s="40" t="str">
        <x:f>IF(AND($E$4,$B342&lt;='Plan'!$C$25),SUMIFS('Plan'!$G$32:$G$34,'Plan'!$E$32:$E$34,$B342),"")</x:f>
      </x:c>
      <x:c r="E342" s="40" t="str">
        <x:f>IF(AND($E$4,$B342&lt;='Plan'!$C$25),SUMIFS('Plan'!$H$32:$H$34,'Plan'!$E$32:$E$34,$B342),"")</x:f>
      </x:c>
      <x:c r="F342" s="40" t="str">
        <x:f>IF(AND($E$4,$B342&lt;='Plan'!$C$25),D342-E342,"")</x:f>
      </x:c>
      <x:c r="G342" s="40" t="str">
        <x:f>IF(AND($E$4,$B342&lt;='Plan'!$C$25),I341,"")</x:f>
      </x:c>
      <x:c r="H342" s="40" t="str">
        <x:f>IF(AND($E$4,$B342&lt;='Plan'!$C$25),IF('Plan'!$C$26="Receipts first",G342+F342,G342-C342),"")</x:f>
      </x:c>
      <x:c r="I342" s="40" t="str">
        <x:f>IF(AND($E$4,$B342&lt;='Plan'!$C$25),G342+F342-C342,"")</x:f>
      </x:c>
      <x:c r="J342" s="40" t="str">
        <x:f>IF(AND($E$4,$B342&lt;='Plan'!$C$25),MAX(0,-MIN(G342,H342,I342)),"")</x:f>
      </x:c>
      <x:c r="K342" s="40" t="str">
        <x:f>IF(AND($E$4,$B342&lt;='Plan'!$C$25),MAX(0,-I342),"")</x:f>
      </x:c>
      <x:c r="L342" s="40" t="str">
        <x:f>IF(AND($E$4,$B342&lt;='Plan'!$C$25),IF($B342&lt;'Plan'!$C$25,K342,0),"")</x:f>
      </x:c>
      <x:c r="M342" s="40" t="str">
        <x:f>IF(AND($E$4,$B342&lt;='Plan'!$C$25),IF($E$18="Funded",IF($B342='Plan'!$C$25,$E$16,I342+K342),"n.a."),"")</x:f>
      </x:c>
    </x:row>
    <x:row r="343" ht="22" customHeight="1">
      <x:c r="B343" s="39" t="n">
        <x:v>317</x:v>
      </x:c>
      <x:c r="C343" s="40" t="str">
        <x:f>IF(AND($E$4,$B343&lt;='Plan'!$C$25),SUMIFS('Plan'!$F$32:$F$34,'Plan'!$C$32:$C$34,$B343),"")</x:f>
      </x:c>
      <x:c r="D343" s="40" t="str">
        <x:f>IF(AND($E$4,$B343&lt;='Plan'!$C$25),SUMIFS('Plan'!$G$32:$G$34,'Plan'!$E$32:$E$34,$B343),"")</x:f>
      </x:c>
      <x:c r="E343" s="40" t="str">
        <x:f>IF(AND($E$4,$B343&lt;='Plan'!$C$25),SUMIFS('Plan'!$H$32:$H$34,'Plan'!$E$32:$E$34,$B343),"")</x:f>
      </x:c>
      <x:c r="F343" s="40" t="str">
        <x:f>IF(AND($E$4,$B343&lt;='Plan'!$C$25),D343-E343,"")</x:f>
      </x:c>
      <x:c r="G343" s="40" t="str">
        <x:f>IF(AND($E$4,$B343&lt;='Plan'!$C$25),I342,"")</x:f>
      </x:c>
      <x:c r="H343" s="40" t="str">
        <x:f>IF(AND($E$4,$B343&lt;='Plan'!$C$25),IF('Plan'!$C$26="Receipts first",G343+F343,G343-C343),"")</x:f>
      </x:c>
      <x:c r="I343" s="40" t="str">
        <x:f>IF(AND($E$4,$B343&lt;='Plan'!$C$25),G343+F343-C343,"")</x:f>
      </x:c>
      <x:c r="J343" s="40" t="str">
        <x:f>IF(AND($E$4,$B343&lt;='Plan'!$C$25),MAX(0,-MIN(G343,H343,I343)),"")</x:f>
      </x:c>
      <x:c r="K343" s="40" t="str">
        <x:f>IF(AND($E$4,$B343&lt;='Plan'!$C$25),MAX(0,-I343),"")</x:f>
      </x:c>
      <x:c r="L343" s="40" t="str">
        <x:f>IF(AND($E$4,$B343&lt;='Plan'!$C$25),IF($B343&lt;'Plan'!$C$25,K343,0),"")</x:f>
      </x:c>
      <x:c r="M343" s="40" t="str">
        <x:f>IF(AND($E$4,$B343&lt;='Plan'!$C$25),IF($E$18="Funded",IF($B343='Plan'!$C$25,$E$16,I343+K343),"n.a."),"")</x:f>
      </x:c>
    </x:row>
    <x:row r="344" ht="22" customHeight="1">
      <x:c r="B344" s="39" t="n">
        <x:v>318</x:v>
      </x:c>
      <x:c r="C344" s="40" t="str">
        <x:f>IF(AND($E$4,$B344&lt;='Plan'!$C$25),SUMIFS('Plan'!$F$32:$F$34,'Plan'!$C$32:$C$34,$B344),"")</x:f>
      </x:c>
      <x:c r="D344" s="40" t="str">
        <x:f>IF(AND($E$4,$B344&lt;='Plan'!$C$25),SUMIFS('Plan'!$G$32:$G$34,'Plan'!$E$32:$E$34,$B344),"")</x:f>
      </x:c>
      <x:c r="E344" s="40" t="str">
        <x:f>IF(AND($E$4,$B344&lt;='Plan'!$C$25),SUMIFS('Plan'!$H$32:$H$34,'Plan'!$E$32:$E$34,$B344),"")</x:f>
      </x:c>
      <x:c r="F344" s="40" t="str">
        <x:f>IF(AND($E$4,$B344&lt;='Plan'!$C$25),D344-E344,"")</x:f>
      </x:c>
      <x:c r="G344" s="40" t="str">
        <x:f>IF(AND($E$4,$B344&lt;='Plan'!$C$25),I343,"")</x:f>
      </x:c>
      <x:c r="H344" s="40" t="str">
        <x:f>IF(AND($E$4,$B344&lt;='Plan'!$C$25),IF('Plan'!$C$26="Receipts first",G344+F344,G344-C344),"")</x:f>
      </x:c>
      <x:c r="I344" s="40" t="str">
        <x:f>IF(AND($E$4,$B344&lt;='Plan'!$C$25),G344+F344-C344,"")</x:f>
      </x:c>
      <x:c r="J344" s="40" t="str">
        <x:f>IF(AND($E$4,$B344&lt;='Plan'!$C$25),MAX(0,-MIN(G344,H344,I344)),"")</x:f>
      </x:c>
      <x:c r="K344" s="40" t="str">
        <x:f>IF(AND($E$4,$B344&lt;='Plan'!$C$25),MAX(0,-I344),"")</x:f>
      </x:c>
      <x:c r="L344" s="40" t="str">
        <x:f>IF(AND($E$4,$B344&lt;='Plan'!$C$25),IF($B344&lt;'Plan'!$C$25,K344,0),"")</x:f>
      </x:c>
      <x:c r="M344" s="40" t="str">
        <x:f>IF(AND($E$4,$B344&lt;='Plan'!$C$25),IF($E$18="Funded",IF($B344='Plan'!$C$25,$E$16,I344+K344),"n.a."),"")</x:f>
      </x:c>
    </x:row>
    <x:row r="345" ht="22" customHeight="1">
      <x:c r="B345" s="39" t="n">
        <x:v>319</x:v>
      </x:c>
      <x:c r="C345" s="40" t="str">
        <x:f>IF(AND($E$4,$B345&lt;='Plan'!$C$25),SUMIFS('Plan'!$F$32:$F$34,'Plan'!$C$32:$C$34,$B345),"")</x:f>
      </x:c>
      <x:c r="D345" s="40" t="str">
        <x:f>IF(AND($E$4,$B345&lt;='Plan'!$C$25),SUMIFS('Plan'!$G$32:$G$34,'Plan'!$E$32:$E$34,$B345),"")</x:f>
      </x:c>
      <x:c r="E345" s="40" t="str">
        <x:f>IF(AND($E$4,$B345&lt;='Plan'!$C$25),SUMIFS('Plan'!$H$32:$H$34,'Plan'!$E$32:$E$34,$B345),"")</x:f>
      </x:c>
      <x:c r="F345" s="40" t="str">
        <x:f>IF(AND($E$4,$B345&lt;='Plan'!$C$25),D345-E345,"")</x:f>
      </x:c>
      <x:c r="G345" s="40" t="str">
        <x:f>IF(AND($E$4,$B345&lt;='Plan'!$C$25),I344,"")</x:f>
      </x:c>
      <x:c r="H345" s="40" t="str">
        <x:f>IF(AND($E$4,$B345&lt;='Plan'!$C$25),IF('Plan'!$C$26="Receipts first",G345+F345,G345-C345),"")</x:f>
      </x:c>
      <x:c r="I345" s="40" t="str">
        <x:f>IF(AND($E$4,$B345&lt;='Plan'!$C$25),G345+F345-C345,"")</x:f>
      </x:c>
      <x:c r="J345" s="40" t="str">
        <x:f>IF(AND($E$4,$B345&lt;='Plan'!$C$25),MAX(0,-MIN(G345,H345,I345)),"")</x:f>
      </x:c>
      <x:c r="K345" s="40" t="str">
        <x:f>IF(AND($E$4,$B345&lt;='Plan'!$C$25),MAX(0,-I345),"")</x:f>
      </x:c>
      <x:c r="L345" s="40" t="str">
        <x:f>IF(AND($E$4,$B345&lt;='Plan'!$C$25),IF($B345&lt;'Plan'!$C$25,K345,0),"")</x:f>
      </x:c>
      <x:c r="M345" s="40" t="str">
        <x:f>IF(AND($E$4,$B345&lt;='Plan'!$C$25),IF($E$18="Funded",IF($B345='Plan'!$C$25,$E$16,I345+K345),"n.a."),"")</x:f>
      </x:c>
    </x:row>
    <x:row r="346" ht="22" customHeight="1">
      <x:c r="B346" s="39" t="n">
        <x:v>320</x:v>
      </x:c>
      <x:c r="C346" s="40" t="str">
        <x:f>IF(AND($E$4,$B346&lt;='Plan'!$C$25),SUMIFS('Plan'!$F$32:$F$34,'Plan'!$C$32:$C$34,$B346),"")</x:f>
      </x:c>
      <x:c r="D346" s="40" t="str">
        <x:f>IF(AND($E$4,$B346&lt;='Plan'!$C$25),SUMIFS('Plan'!$G$32:$G$34,'Plan'!$E$32:$E$34,$B346),"")</x:f>
      </x:c>
      <x:c r="E346" s="40" t="str">
        <x:f>IF(AND($E$4,$B346&lt;='Plan'!$C$25),SUMIFS('Plan'!$H$32:$H$34,'Plan'!$E$32:$E$34,$B346),"")</x:f>
      </x:c>
      <x:c r="F346" s="40" t="str">
        <x:f>IF(AND($E$4,$B346&lt;='Plan'!$C$25),D346-E346,"")</x:f>
      </x:c>
      <x:c r="G346" s="40" t="str">
        <x:f>IF(AND($E$4,$B346&lt;='Plan'!$C$25),I345,"")</x:f>
      </x:c>
      <x:c r="H346" s="40" t="str">
        <x:f>IF(AND($E$4,$B346&lt;='Plan'!$C$25),IF('Plan'!$C$26="Receipts first",G346+F346,G346-C346),"")</x:f>
      </x:c>
      <x:c r="I346" s="40" t="str">
        <x:f>IF(AND($E$4,$B346&lt;='Plan'!$C$25),G346+F346-C346,"")</x:f>
      </x:c>
      <x:c r="J346" s="40" t="str">
        <x:f>IF(AND($E$4,$B346&lt;='Plan'!$C$25),MAX(0,-MIN(G346,H346,I346)),"")</x:f>
      </x:c>
      <x:c r="K346" s="40" t="str">
        <x:f>IF(AND($E$4,$B346&lt;='Plan'!$C$25),MAX(0,-I346),"")</x:f>
      </x:c>
      <x:c r="L346" s="40" t="str">
        <x:f>IF(AND($E$4,$B346&lt;='Plan'!$C$25),IF($B346&lt;'Plan'!$C$25,K346,0),"")</x:f>
      </x:c>
      <x:c r="M346" s="40" t="str">
        <x:f>IF(AND($E$4,$B346&lt;='Plan'!$C$25),IF($E$18="Funded",IF($B346='Plan'!$C$25,$E$16,I346+K346),"n.a."),"")</x:f>
      </x:c>
    </x:row>
    <x:row r="347" ht="22" customHeight="1">
      <x:c r="B347" s="39" t="n">
        <x:v>321</x:v>
      </x:c>
      <x:c r="C347" s="40" t="str">
        <x:f>IF(AND($E$4,$B347&lt;='Plan'!$C$25),SUMIFS('Plan'!$F$32:$F$34,'Plan'!$C$32:$C$34,$B347),"")</x:f>
      </x:c>
      <x:c r="D347" s="40" t="str">
        <x:f>IF(AND($E$4,$B347&lt;='Plan'!$C$25),SUMIFS('Plan'!$G$32:$G$34,'Plan'!$E$32:$E$34,$B347),"")</x:f>
      </x:c>
      <x:c r="E347" s="40" t="str">
        <x:f>IF(AND($E$4,$B347&lt;='Plan'!$C$25),SUMIFS('Plan'!$H$32:$H$34,'Plan'!$E$32:$E$34,$B347),"")</x:f>
      </x:c>
      <x:c r="F347" s="40" t="str">
        <x:f>IF(AND($E$4,$B347&lt;='Plan'!$C$25),D347-E347,"")</x:f>
      </x:c>
      <x:c r="G347" s="40" t="str">
        <x:f>IF(AND($E$4,$B347&lt;='Plan'!$C$25),I346,"")</x:f>
      </x:c>
      <x:c r="H347" s="40" t="str">
        <x:f>IF(AND($E$4,$B347&lt;='Plan'!$C$25),IF('Plan'!$C$26="Receipts first",G347+F347,G347-C347),"")</x:f>
      </x:c>
      <x:c r="I347" s="40" t="str">
        <x:f>IF(AND($E$4,$B347&lt;='Plan'!$C$25),G347+F347-C347,"")</x:f>
      </x:c>
      <x:c r="J347" s="40" t="str">
        <x:f>IF(AND($E$4,$B347&lt;='Plan'!$C$25),MAX(0,-MIN(G347,H347,I347)),"")</x:f>
      </x:c>
      <x:c r="K347" s="40" t="str">
        <x:f>IF(AND($E$4,$B347&lt;='Plan'!$C$25),MAX(0,-I347),"")</x:f>
      </x:c>
      <x:c r="L347" s="40" t="str">
        <x:f>IF(AND($E$4,$B347&lt;='Plan'!$C$25),IF($B347&lt;'Plan'!$C$25,K347,0),"")</x:f>
      </x:c>
      <x:c r="M347" s="40" t="str">
        <x:f>IF(AND($E$4,$B347&lt;='Plan'!$C$25),IF($E$18="Funded",IF($B347='Plan'!$C$25,$E$16,I347+K347),"n.a."),"")</x:f>
      </x:c>
    </x:row>
    <x:row r="348" ht="22" customHeight="1">
      <x:c r="B348" s="39" t="n">
        <x:v>322</x:v>
      </x:c>
      <x:c r="C348" s="40" t="str">
        <x:f>IF(AND($E$4,$B348&lt;='Plan'!$C$25),SUMIFS('Plan'!$F$32:$F$34,'Plan'!$C$32:$C$34,$B348),"")</x:f>
      </x:c>
      <x:c r="D348" s="40" t="str">
        <x:f>IF(AND($E$4,$B348&lt;='Plan'!$C$25),SUMIFS('Plan'!$G$32:$G$34,'Plan'!$E$32:$E$34,$B348),"")</x:f>
      </x:c>
      <x:c r="E348" s="40" t="str">
        <x:f>IF(AND($E$4,$B348&lt;='Plan'!$C$25),SUMIFS('Plan'!$H$32:$H$34,'Plan'!$E$32:$E$34,$B348),"")</x:f>
      </x:c>
      <x:c r="F348" s="40" t="str">
        <x:f>IF(AND($E$4,$B348&lt;='Plan'!$C$25),D348-E348,"")</x:f>
      </x:c>
      <x:c r="G348" s="40" t="str">
        <x:f>IF(AND($E$4,$B348&lt;='Plan'!$C$25),I347,"")</x:f>
      </x:c>
      <x:c r="H348" s="40" t="str">
        <x:f>IF(AND($E$4,$B348&lt;='Plan'!$C$25),IF('Plan'!$C$26="Receipts first",G348+F348,G348-C348),"")</x:f>
      </x:c>
      <x:c r="I348" s="40" t="str">
        <x:f>IF(AND($E$4,$B348&lt;='Plan'!$C$25),G348+F348-C348,"")</x:f>
      </x:c>
      <x:c r="J348" s="40" t="str">
        <x:f>IF(AND($E$4,$B348&lt;='Plan'!$C$25),MAX(0,-MIN(G348,H348,I348)),"")</x:f>
      </x:c>
      <x:c r="K348" s="40" t="str">
        <x:f>IF(AND($E$4,$B348&lt;='Plan'!$C$25),MAX(0,-I348),"")</x:f>
      </x:c>
      <x:c r="L348" s="40" t="str">
        <x:f>IF(AND($E$4,$B348&lt;='Plan'!$C$25),IF($B348&lt;'Plan'!$C$25,K348,0),"")</x:f>
      </x:c>
      <x:c r="M348" s="40" t="str">
        <x:f>IF(AND($E$4,$B348&lt;='Plan'!$C$25),IF($E$18="Funded",IF($B348='Plan'!$C$25,$E$16,I348+K348),"n.a."),"")</x:f>
      </x:c>
    </x:row>
    <x:row r="349" ht="22" customHeight="1">
      <x:c r="B349" s="39" t="n">
        <x:v>323</x:v>
      </x:c>
      <x:c r="C349" s="40" t="str">
        <x:f>IF(AND($E$4,$B349&lt;='Plan'!$C$25),SUMIFS('Plan'!$F$32:$F$34,'Plan'!$C$32:$C$34,$B349),"")</x:f>
      </x:c>
      <x:c r="D349" s="40" t="str">
        <x:f>IF(AND($E$4,$B349&lt;='Plan'!$C$25),SUMIFS('Plan'!$G$32:$G$34,'Plan'!$E$32:$E$34,$B349),"")</x:f>
      </x:c>
      <x:c r="E349" s="40" t="str">
        <x:f>IF(AND($E$4,$B349&lt;='Plan'!$C$25),SUMIFS('Plan'!$H$32:$H$34,'Plan'!$E$32:$E$34,$B349),"")</x:f>
      </x:c>
      <x:c r="F349" s="40" t="str">
        <x:f>IF(AND($E$4,$B349&lt;='Plan'!$C$25),D349-E349,"")</x:f>
      </x:c>
      <x:c r="G349" s="40" t="str">
        <x:f>IF(AND($E$4,$B349&lt;='Plan'!$C$25),I348,"")</x:f>
      </x:c>
      <x:c r="H349" s="40" t="str">
        <x:f>IF(AND($E$4,$B349&lt;='Plan'!$C$25),IF('Plan'!$C$26="Receipts first",G349+F349,G349-C349),"")</x:f>
      </x:c>
      <x:c r="I349" s="40" t="str">
        <x:f>IF(AND($E$4,$B349&lt;='Plan'!$C$25),G349+F349-C349,"")</x:f>
      </x:c>
      <x:c r="J349" s="40" t="str">
        <x:f>IF(AND($E$4,$B349&lt;='Plan'!$C$25),MAX(0,-MIN(G349,H349,I349)),"")</x:f>
      </x:c>
      <x:c r="K349" s="40" t="str">
        <x:f>IF(AND($E$4,$B349&lt;='Plan'!$C$25),MAX(0,-I349),"")</x:f>
      </x:c>
      <x:c r="L349" s="40" t="str">
        <x:f>IF(AND($E$4,$B349&lt;='Plan'!$C$25),IF($B349&lt;'Plan'!$C$25,K349,0),"")</x:f>
      </x:c>
      <x:c r="M349" s="40" t="str">
        <x:f>IF(AND($E$4,$B349&lt;='Plan'!$C$25),IF($E$18="Funded",IF($B349='Plan'!$C$25,$E$16,I349+K349),"n.a."),"")</x:f>
      </x:c>
    </x:row>
    <x:row r="350" ht="22" customHeight="1">
      <x:c r="B350" s="39" t="n">
        <x:v>324</x:v>
      </x:c>
      <x:c r="C350" s="40" t="str">
        <x:f>IF(AND($E$4,$B350&lt;='Plan'!$C$25),SUMIFS('Plan'!$F$32:$F$34,'Plan'!$C$32:$C$34,$B350),"")</x:f>
      </x:c>
      <x:c r="D350" s="40" t="str">
        <x:f>IF(AND($E$4,$B350&lt;='Plan'!$C$25),SUMIFS('Plan'!$G$32:$G$34,'Plan'!$E$32:$E$34,$B350),"")</x:f>
      </x:c>
      <x:c r="E350" s="40" t="str">
        <x:f>IF(AND($E$4,$B350&lt;='Plan'!$C$25),SUMIFS('Plan'!$H$32:$H$34,'Plan'!$E$32:$E$34,$B350),"")</x:f>
      </x:c>
      <x:c r="F350" s="40" t="str">
        <x:f>IF(AND($E$4,$B350&lt;='Plan'!$C$25),D350-E350,"")</x:f>
      </x:c>
      <x:c r="G350" s="40" t="str">
        <x:f>IF(AND($E$4,$B350&lt;='Plan'!$C$25),I349,"")</x:f>
      </x:c>
      <x:c r="H350" s="40" t="str">
        <x:f>IF(AND($E$4,$B350&lt;='Plan'!$C$25),IF('Plan'!$C$26="Receipts first",G350+F350,G350-C350),"")</x:f>
      </x:c>
      <x:c r="I350" s="40" t="str">
        <x:f>IF(AND($E$4,$B350&lt;='Plan'!$C$25),G350+F350-C350,"")</x:f>
      </x:c>
      <x:c r="J350" s="40" t="str">
        <x:f>IF(AND($E$4,$B350&lt;='Plan'!$C$25),MAX(0,-MIN(G350,H350,I350)),"")</x:f>
      </x:c>
      <x:c r="K350" s="40" t="str">
        <x:f>IF(AND($E$4,$B350&lt;='Plan'!$C$25),MAX(0,-I350),"")</x:f>
      </x:c>
      <x:c r="L350" s="40" t="str">
        <x:f>IF(AND($E$4,$B350&lt;='Plan'!$C$25),IF($B350&lt;'Plan'!$C$25,K350,0),"")</x:f>
      </x:c>
      <x:c r="M350" s="40" t="str">
        <x:f>IF(AND($E$4,$B350&lt;='Plan'!$C$25),IF($E$18="Funded",IF($B350='Plan'!$C$25,$E$16,I350+K350),"n.a."),"")</x:f>
      </x:c>
    </x:row>
    <x:row r="351" ht="22" customHeight="1">
      <x:c r="B351" s="39" t="n">
        <x:v>325</x:v>
      </x:c>
      <x:c r="C351" s="40" t="str">
        <x:f>IF(AND($E$4,$B351&lt;='Plan'!$C$25),SUMIFS('Plan'!$F$32:$F$34,'Plan'!$C$32:$C$34,$B351),"")</x:f>
      </x:c>
      <x:c r="D351" s="40" t="str">
        <x:f>IF(AND($E$4,$B351&lt;='Plan'!$C$25),SUMIFS('Plan'!$G$32:$G$34,'Plan'!$E$32:$E$34,$B351),"")</x:f>
      </x:c>
      <x:c r="E351" s="40" t="str">
        <x:f>IF(AND($E$4,$B351&lt;='Plan'!$C$25),SUMIFS('Plan'!$H$32:$H$34,'Plan'!$E$32:$E$34,$B351),"")</x:f>
      </x:c>
      <x:c r="F351" s="40" t="str">
        <x:f>IF(AND($E$4,$B351&lt;='Plan'!$C$25),D351-E351,"")</x:f>
      </x:c>
      <x:c r="G351" s="40" t="str">
        <x:f>IF(AND($E$4,$B351&lt;='Plan'!$C$25),I350,"")</x:f>
      </x:c>
      <x:c r="H351" s="40" t="str">
        <x:f>IF(AND($E$4,$B351&lt;='Plan'!$C$25),IF('Plan'!$C$26="Receipts first",G351+F351,G351-C351),"")</x:f>
      </x:c>
      <x:c r="I351" s="40" t="str">
        <x:f>IF(AND($E$4,$B351&lt;='Plan'!$C$25),G351+F351-C351,"")</x:f>
      </x:c>
      <x:c r="J351" s="40" t="str">
        <x:f>IF(AND($E$4,$B351&lt;='Plan'!$C$25),MAX(0,-MIN(G351,H351,I351)),"")</x:f>
      </x:c>
      <x:c r="K351" s="40" t="str">
        <x:f>IF(AND($E$4,$B351&lt;='Plan'!$C$25),MAX(0,-I351),"")</x:f>
      </x:c>
      <x:c r="L351" s="40" t="str">
        <x:f>IF(AND($E$4,$B351&lt;='Plan'!$C$25),IF($B351&lt;'Plan'!$C$25,K351,0),"")</x:f>
      </x:c>
      <x:c r="M351" s="40" t="str">
        <x:f>IF(AND($E$4,$B351&lt;='Plan'!$C$25),IF($E$18="Funded",IF($B351='Plan'!$C$25,$E$16,I351+K351),"n.a."),"")</x:f>
      </x:c>
    </x:row>
    <x:row r="352" ht="22" customHeight="1">
      <x:c r="B352" s="39" t="n">
        <x:v>326</x:v>
      </x:c>
      <x:c r="C352" s="40" t="str">
        <x:f>IF(AND($E$4,$B352&lt;='Plan'!$C$25),SUMIFS('Plan'!$F$32:$F$34,'Plan'!$C$32:$C$34,$B352),"")</x:f>
      </x:c>
      <x:c r="D352" s="40" t="str">
        <x:f>IF(AND($E$4,$B352&lt;='Plan'!$C$25),SUMIFS('Plan'!$G$32:$G$34,'Plan'!$E$32:$E$34,$B352),"")</x:f>
      </x:c>
      <x:c r="E352" s="40" t="str">
        <x:f>IF(AND($E$4,$B352&lt;='Plan'!$C$25),SUMIFS('Plan'!$H$32:$H$34,'Plan'!$E$32:$E$34,$B352),"")</x:f>
      </x:c>
      <x:c r="F352" s="40" t="str">
        <x:f>IF(AND($E$4,$B352&lt;='Plan'!$C$25),D352-E352,"")</x:f>
      </x:c>
      <x:c r="G352" s="40" t="str">
        <x:f>IF(AND($E$4,$B352&lt;='Plan'!$C$25),I351,"")</x:f>
      </x:c>
      <x:c r="H352" s="40" t="str">
        <x:f>IF(AND($E$4,$B352&lt;='Plan'!$C$25),IF('Plan'!$C$26="Receipts first",G352+F352,G352-C352),"")</x:f>
      </x:c>
      <x:c r="I352" s="40" t="str">
        <x:f>IF(AND($E$4,$B352&lt;='Plan'!$C$25),G352+F352-C352,"")</x:f>
      </x:c>
      <x:c r="J352" s="40" t="str">
        <x:f>IF(AND($E$4,$B352&lt;='Plan'!$C$25),MAX(0,-MIN(G352,H352,I352)),"")</x:f>
      </x:c>
      <x:c r="K352" s="40" t="str">
        <x:f>IF(AND($E$4,$B352&lt;='Plan'!$C$25),MAX(0,-I352),"")</x:f>
      </x:c>
      <x:c r="L352" s="40" t="str">
        <x:f>IF(AND($E$4,$B352&lt;='Plan'!$C$25),IF($B352&lt;'Plan'!$C$25,K352,0),"")</x:f>
      </x:c>
      <x:c r="M352" s="40" t="str">
        <x:f>IF(AND($E$4,$B352&lt;='Plan'!$C$25),IF($E$18="Funded",IF($B352='Plan'!$C$25,$E$16,I352+K352),"n.a."),"")</x:f>
      </x:c>
    </x:row>
    <x:row r="353" ht="22" customHeight="1">
      <x:c r="B353" s="39" t="n">
        <x:v>327</x:v>
      </x:c>
      <x:c r="C353" s="40" t="str">
        <x:f>IF(AND($E$4,$B353&lt;='Plan'!$C$25),SUMIFS('Plan'!$F$32:$F$34,'Plan'!$C$32:$C$34,$B353),"")</x:f>
      </x:c>
      <x:c r="D353" s="40" t="str">
        <x:f>IF(AND($E$4,$B353&lt;='Plan'!$C$25),SUMIFS('Plan'!$G$32:$G$34,'Plan'!$E$32:$E$34,$B353),"")</x:f>
      </x:c>
      <x:c r="E353" s="40" t="str">
        <x:f>IF(AND($E$4,$B353&lt;='Plan'!$C$25),SUMIFS('Plan'!$H$32:$H$34,'Plan'!$E$32:$E$34,$B353),"")</x:f>
      </x:c>
      <x:c r="F353" s="40" t="str">
        <x:f>IF(AND($E$4,$B353&lt;='Plan'!$C$25),D353-E353,"")</x:f>
      </x:c>
      <x:c r="G353" s="40" t="str">
        <x:f>IF(AND($E$4,$B353&lt;='Plan'!$C$25),I352,"")</x:f>
      </x:c>
      <x:c r="H353" s="40" t="str">
        <x:f>IF(AND($E$4,$B353&lt;='Plan'!$C$25),IF('Plan'!$C$26="Receipts first",G353+F353,G353-C353),"")</x:f>
      </x:c>
      <x:c r="I353" s="40" t="str">
        <x:f>IF(AND($E$4,$B353&lt;='Plan'!$C$25),G353+F353-C353,"")</x:f>
      </x:c>
      <x:c r="J353" s="40" t="str">
        <x:f>IF(AND($E$4,$B353&lt;='Plan'!$C$25),MAX(0,-MIN(G353,H353,I353)),"")</x:f>
      </x:c>
      <x:c r="K353" s="40" t="str">
        <x:f>IF(AND($E$4,$B353&lt;='Plan'!$C$25),MAX(0,-I353),"")</x:f>
      </x:c>
      <x:c r="L353" s="40" t="str">
        <x:f>IF(AND($E$4,$B353&lt;='Plan'!$C$25),IF($B353&lt;'Plan'!$C$25,K353,0),"")</x:f>
      </x:c>
      <x:c r="M353" s="40" t="str">
        <x:f>IF(AND($E$4,$B353&lt;='Plan'!$C$25),IF($E$18="Funded",IF($B353='Plan'!$C$25,$E$16,I353+K353),"n.a."),"")</x:f>
      </x:c>
    </x:row>
    <x:row r="354" ht="22" customHeight="1">
      <x:c r="B354" s="39" t="n">
        <x:v>328</x:v>
      </x:c>
      <x:c r="C354" s="40" t="str">
        <x:f>IF(AND($E$4,$B354&lt;='Plan'!$C$25),SUMIFS('Plan'!$F$32:$F$34,'Plan'!$C$32:$C$34,$B354),"")</x:f>
      </x:c>
      <x:c r="D354" s="40" t="str">
        <x:f>IF(AND($E$4,$B354&lt;='Plan'!$C$25),SUMIFS('Plan'!$G$32:$G$34,'Plan'!$E$32:$E$34,$B354),"")</x:f>
      </x:c>
      <x:c r="E354" s="40" t="str">
        <x:f>IF(AND($E$4,$B354&lt;='Plan'!$C$25),SUMIFS('Plan'!$H$32:$H$34,'Plan'!$E$32:$E$34,$B354),"")</x:f>
      </x:c>
      <x:c r="F354" s="40" t="str">
        <x:f>IF(AND($E$4,$B354&lt;='Plan'!$C$25),D354-E354,"")</x:f>
      </x:c>
      <x:c r="G354" s="40" t="str">
        <x:f>IF(AND($E$4,$B354&lt;='Plan'!$C$25),I353,"")</x:f>
      </x:c>
      <x:c r="H354" s="40" t="str">
        <x:f>IF(AND($E$4,$B354&lt;='Plan'!$C$25),IF('Plan'!$C$26="Receipts first",G354+F354,G354-C354),"")</x:f>
      </x:c>
      <x:c r="I354" s="40" t="str">
        <x:f>IF(AND($E$4,$B354&lt;='Plan'!$C$25),G354+F354-C354,"")</x:f>
      </x:c>
      <x:c r="J354" s="40" t="str">
        <x:f>IF(AND($E$4,$B354&lt;='Plan'!$C$25),MAX(0,-MIN(G354,H354,I354)),"")</x:f>
      </x:c>
      <x:c r="K354" s="40" t="str">
        <x:f>IF(AND($E$4,$B354&lt;='Plan'!$C$25),MAX(0,-I354),"")</x:f>
      </x:c>
      <x:c r="L354" s="40" t="str">
        <x:f>IF(AND($E$4,$B354&lt;='Plan'!$C$25),IF($B354&lt;'Plan'!$C$25,K354,0),"")</x:f>
      </x:c>
      <x:c r="M354" s="40" t="str">
        <x:f>IF(AND($E$4,$B354&lt;='Plan'!$C$25),IF($E$18="Funded",IF($B354='Plan'!$C$25,$E$16,I354+K354),"n.a."),"")</x:f>
      </x:c>
    </x:row>
    <x:row r="355" ht="22" customHeight="1">
      <x:c r="B355" s="39" t="n">
        <x:v>329</x:v>
      </x:c>
      <x:c r="C355" s="40" t="str">
        <x:f>IF(AND($E$4,$B355&lt;='Plan'!$C$25),SUMIFS('Plan'!$F$32:$F$34,'Plan'!$C$32:$C$34,$B355),"")</x:f>
      </x:c>
      <x:c r="D355" s="40" t="str">
        <x:f>IF(AND($E$4,$B355&lt;='Plan'!$C$25),SUMIFS('Plan'!$G$32:$G$34,'Plan'!$E$32:$E$34,$B355),"")</x:f>
      </x:c>
      <x:c r="E355" s="40" t="str">
        <x:f>IF(AND($E$4,$B355&lt;='Plan'!$C$25),SUMIFS('Plan'!$H$32:$H$34,'Plan'!$E$32:$E$34,$B355),"")</x:f>
      </x:c>
      <x:c r="F355" s="40" t="str">
        <x:f>IF(AND($E$4,$B355&lt;='Plan'!$C$25),D355-E355,"")</x:f>
      </x:c>
      <x:c r="G355" s="40" t="str">
        <x:f>IF(AND($E$4,$B355&lt;='Plan'!$C$25),I354,"")</x:f>
      </x:c>
      <x:c r="H355" s="40" t="str">
        <x:f>IF(AND($E$4,$B355&lt;='Plan'!$C$25),IF('Plan'!$C$26="Receipts first",G355+F355,G355-C355),"")</x:f>
      </x:c>
      <x:c r="I355" s="40" t="str">
        <x:f>IF(AND($E$4,$B355&lt;='Plan'!$C$25),G355+F355-C355,"")</x:f>
      </x:c>
      <x:c r="J355" s="40" t="str">
        <x:f>IF(AND($E$4,$B355&lt;='Plan'!$C$25),MAX(0,-MIN(G355,H355,I355)),"")</x:f>
      </x:c>
      <x:c r="K355" s="40" t="str">
        <x:f>IF(AND($E$4,$B355&lt;='Plan'!$C$25),MAX(0,-I355),"")</x:f>
      </x:c>
      <x:c r="L355" s="40" t="str">
        <x:f>IF(AND($E$4,$B355&lt;='Plan'!$C$25),IF($B355&lt;'Plan'!$C$25,K355,0),"")</x:f>
      </x:c>
      <x:c r="M355" s="40" t="str">
        <x:f>IF(AND($E$4,$B355&lt;='Plan'!$C$25),IF($E$18="Funded",IF($B355='Plan'!$C$25,$E$16,I355+K355),"n.a."),"")</x:f>
      </x:c>
    </x:row>
    <x:row r="356" ht="22" customHeight="1">
      <x:c r="B356" s="39" t="n">
        <x:v>330</x:v>
      </x:c>
      <x:c r="C356" s="40" t="str">
        <x:f>IF(AND($E$4,$B356&lt;='Plan'!$C$25),SUMIFS('Plan'!$F$32:$F$34,'Plan'!$C$32:$C$34,$B356),"")</x:f>
      </x:c>
      <x:c r="D356" s="40" t="str">
        <x:f>IF(AND($E$4,$B356&lt;='Plan'!$C$25),SUMIFS('Plan'!$G$32:$G$34,'Plan'!$E$32:$E$34,$B356),"")</x:f>
      </x:c>
      <x:c r="E356" s="40" t="str">
        <x:f>IF(AND($E$4,$B356&lt;='Plan'!$C$25),SUMIFS('Plan'!$H$32:$H$34,'Plan'!$E$32:$E$34,$B356),"")</x:f>
      </x:c>
      <x:c r="F356" s="40" t="str">
        <x:f>IF(AND($E$4,$B356&lt;='Plan'!$C$25),D356-E356,"")</x:f>
      </x:c>
      <x:c r="G356" s="40" t="str">
        <x:f>IF(AND($E$4,$B356&lt;='Plan'!$C$25),I355,"")</x:f>
      </x:c>
      <x:c r="H356" s="40" t="str">
        <x:f>IF(AND($E$4,$B356&lt;='Plan'!$C$25),IF('Plan'!$C$26="Receipts first",G356+F356,G356-C356),"")</x:f>
      </x:c>
      <x:c r="I356" s="40" t="str">
        <x:f>IF(AND($E$4,$B356&lt;='Plan'!$C$25),G356+F356-C356,"")</x:f>
      </x:c>
      <x:c r="J356" s="40" t="str">
        <x:f>IF(AND($E$4,$B356&lt;='Plan'!$C$25),MAX(0,-MIN(G356,H356,I356)),"")</x:f>
      </x:c>
      <x:c r="K356" s="40" t="str">
        <x:f>IF(AND($E$4,$B356&lt;='Plan'!$C$25),MAX(0,-I356),"")</x:f>
      </x:c>
      <x:c r="L356" s="40" t="str">
        <x:f>IF(AND($E$4,$B356&lt;='Plan'!$C$25),IF($B356&lt;'Plan'!$C$25,K356,0),"")</x:f>
      </x:c>
      <x:c r="M356" s="40" t="str">
        <x:f>IF(AND($E$4,$B356&lt;='Plan'!$C$25),IF($E$18="Funded",IF($B356='Plan'!$C$25,$E$16,I356+K356),"n.a."),"")</x:f>
      </x:c>
    </x:row>
    <x:row r="357" ht="22" customHeight="1">
      <x:c r="B357" s="39" t="n">
        <x:v>331</x:v>
      </x:c>
      <x:c r="C357" s="40" t="str">
        <x:f>IF(AND($E$4,$B357&lt;='Plan'!$C$25),SUMIFS('Plan'!$F$32:$F$34,'Plan'!$C$32:$C$34,$B357),"")</x:f>
      </x:c>
      <x:c r="D357" s="40" t="str">
        <x:f>IF(AND($E$4,$B357&lt;='Plan'!$C$25),SUMIFS('Plan'!$G$32:$G$34,'Plan'!$E$32:$E$34,$B357),"")</x:f>
      </x:c>
      <x:c r="E357" s="40" t="str">
        <x:f>IF(AND($E$4,$B357&lt;='Plan'!$C$25),SUMIFS('Plan'!$H$32:$H$34,'Plan'!$E$32:$E$34,$B357),"")</x:f>
      </x:c>
      <x:c r="F357" s="40" t="str">
        <x:f>IF(AND($E$4,$B357&lt;='Plan'!$C$25),D357-E357,"")</x:f>
      </x:c>
      <x:c r="G357" s="40" t="str">
        <x:f>IF(AND($E$4,$B357&lt;='Plan'!$C$25),I356,"")</x:f>
      </x:c>
      <x:c r="H357" s="40" t="str">
        <x:f>IF(AND($E$4,$B357&lt;='Plan'!$C$25),IF('Plan'!$C$26="Receipts first",G357+F357,G357-C357),"")</x:f>
      </x:c>
      <x:c r="I357" s="40" t="str">
        <x:f>IF(AND($E$4,$B357&lt;='Plan'!$C$25),G357+F357-C357,"")</x:f>
      </x:c>
      <x:c r="J357" s="40" t="str">
        <x:f>IF(AND($E$4,$B357&lt;='Plan'!$C$25),MAX(0,-MIN(G357,H357,I357)),"")</x:f>
      </x:c>
      <x:c r="K357" s="40" t="str">
        <x:f>IF(AND($E$4,$B357&lt;='Plan'!$C$25),MAX(0,-I357),"")</x:f>
      </x:c>
      <x:c r="L357" s="40" t="str">
        <x:f>IF(AND($E$4,$B357&lt;='Plan'!$C$25),IF($B357&lt;'Plan'!$C$25,K357,0),"")</x:f>
      </x:c>
      <x:c r="M357" s="40" t="str">
        <x:f>IF(AND($E$4,$B357&lt;='Plan'!$C$25),IF($E$18="Funded",IF($B357='Plan'!$C$25,$E$16,I357+K357),"n.a."),"")</x:f>
      </x:c>
    </x:row>
    <x:row r="358" ht="22" customHeight="1">
      <x:c r="B358" s="39" t="n">
        <x:v>332</x:v>
      </x:c>
      <x:c r="C358" s="40" t="str">
        <x:f>IF(AND($E$4,$B358&lt;='Plan'!$C$25),SUMIFS('Plan'!$F$32:$F$34,'Plan'!$C$32:$C$34,$B358),"")</x:f>
      </x:c>
      <x:c r="D358" s="40" t="str">
        <x:f>IF(AND($E$4,$B358&lt;='Plan'!$C$25),SUMIFS('Plan'!$G$32:$G$34,'Plan'!$E$32:$E$34,$B358),"")</x:f>
      </x:c>
      <x:c r="E358" s="40" t="str">
        <x:f>IF(AND($E$4,$B358&lt;='Plan'!$C$25),SUMIFS('Plan'!$H$32:$H$34,'Plan'!$E$32:$E$34,$B358),"")</x:f>
      </x:c>
      <x:c r="F358" s="40" t="str">
        <x:f>IF(AND($E$4,$B358&lt;='Plan'!$C$25),D358-E358,"")</x:f>
      </x:c>
      <x:c r="G358" s="40" t="str">
        <x:f>IF(AND($E$4,$B358&lt;='Plan'!$C$25),I357,"")</x:f>
      </x:c>
      <x:c r="H358" s="40" t="str">
        <x:f>IF(AND($E$4,$B358&lt;='Plan'!$C$25),IF('Plan'!$C$26="Receipts first",G358+F358,G358-C358),"")</x:f>
      </x:c>
      <x:c r="I358" s="40" t="str">
        <x:f>IF(AND($E$4,$B358&lt;='Plan'!$C$25),G358+F358-C358,"")</x:f>
      </x:c>
      <x:c r="J358" s="40" t="str">
        <x:f>IF(AND($E$4,$B358&lt;='Plan'!$C$25),MAX(0,-MIN(G358,H358,I358)),"")</x:f>
      </x:c>
      <x:c r="K358" s="40" t="str">
        <x:f>IF(AND($E$4,$B358&lt;='Plan'!$C$25),MAX(0,-I358),"")</x:f>
      </x:c>
      <x:c r="L358" s="40" t="str">
        <x:f>IF(AND($E$4,$B358&lt;='Plan'!$C$25),IF($B358&lt;'Plan'!$C$25,K358,0),"")</x:f>
      </x:c>
      <x:c r="M358" s="40" t="str">
        <x:f>IF(AND($E$4,$B358&lt;='Plan'!$C$25),IF($E$18="Funded",IF($B358='Plan'!$C$25,$E$16,I358+K358),"n.a."),"")</x:f>
      </x:c>
    </x:row>
    <x:row r="359" ht="22" customHeight="1">
      <x:c r="B359" s="39" t="n">
        <x:v>333</x:v>
      </x:c>
      <x:c r="C359" s="40" t="str">
        <x:f>IF(AND($E$4,$B359&lt;='Plan'!$C$25),SUMIFS('Plan'!$F$32:$F$34,'Plan'!$C$32:$C$34,$B359),"")</x:f>
      </x:c>
      <x:c r="D359" s="40" t="str">
        <x:f>IF(AND($E$4,$B359&lt;='Plan'!$C$25),SUMIFS('Plan'!$G$32:$G$34,'Plan'!$E$32:$E$34,$B359),"")</x:f>
      </x:c>
      <x:c r="E359" s="40" t="str">
        <x:f>IF(AND($E$4,$B359&lt;='Plan'!$C$25),SUMIFS('Plan'!$H$32:$H$34,'Plan'!$E$32:$E$34,$B359),"")</x:f>
      </x:c>
      <x:c r="F359" s="40" t="str">
        <x:f>IF(AND($E$4,$B359&lt;='Plan'!$C$25),D359-E359,"")</x:f>
      </x:c>
      <x:c r="G359" s="40" t="str">
        <x:f>IF(AND($E$4,$B359&lt;='Plan'!$C$25),I358,"")</x:f>
      </x:c>
      <x:c r="H359" s="40" t="str">
        <x:f>IF(AND($E$4,$B359&lt;='Plan'!$C$25),IF('Plan'!$C$26="Receipts first",G359+F359,G359-C359),"")</x:f>
      </x:c>
      <x:c r="I359" s="40" t="str">
        <x:f>IF(AND($E$4,$B359&lt;='Plan'!$C$25),G359+F359-C359,"")</x:f>
      </x:c>
      <x:c r="J359" s="40" t="str">
        <x:f>IF(AND($E$4,$B359&lt;='Plan'!$C$25),MAX(0,-MIN(G359,H359,I359)),"")</x:f>
      </x:c>
      <x:c r="K359" s="40" t="str">
        <x:f>IF(AND($E$4,$B359&lt;='Plan'!$C$25),MAX(0,-I359),"")</x:f>
      </x:c>
      <x:c r="L359" s="40" t="str">
        <x:f>IF(AND($E$4,$B359&lt;='Plan'!$C$25),IF($B359&lt;'Plan'!$C$25,K359,0),"")</x:f>
      </x:c>
      <x:c r="M359" s="40" t="str">
        <x:f>IF(AND($E$4,$B359&lt;='Plan'!$C$25),IF($E$18="Funded",IF($B359='Plan'!$C$25,$E$16,I359+K359),"n.a."),"")</x:f>
      </x:c>
    </x:row>
    <x:row r="360" ht="22" customHeight="1">
      <x:c r="B360" s="39" t="n">
        <x:v>334</x:v>
      </x:c>
      <x:c r="C360" s="40" t="str">
        <x:f>IF(AND($E$4,$B360&lt;='Plan'!$C$25),SUMIFS('Plan'!$F$32:$F$34,'Plan'!$C$32:$C$34,$B360),"")</x:f>
      </x:c>
      <x:c r="D360" s="40" t="str">
        <x:f>IF(AND($E$4,$B360&lt;='Plan'!$C$25),SUMIFS('Plan'!$G$32:$G$34,'Plan'!$E$32:$E$34,$B360),"")</x:f>
      </x:c>
      <x:c r="E360" s="40" t="str">
        <x:f>IF(AND($E$4,$B360&lt;='Plan'!$C$25),SUMIFS('Plan'!$H$32:$H$34,'Plan'!$E$32:$E$34,$B360),"")</x:f>
      </x:c>
      <x:c r="F360" s="40" t="str">
        <x:f>IF(AND($E$4,$B360&lt;='Plan'!$C$25),D360-E360,"")</x:f>
      </x:c>
      <x:c r="G360" s="40" t="str">
        <x:f>IF(AND($E$4,$B360&lt;='Plan'!$C$25),I359,"")</x:f>
      </x:c>
      <x:c r="H360" s="40" t="str">
        <x:f>IF(AND($E$4,$B360&lt;='Plan'!$C$25),IF('Plan'!$C$26="Receipts first",G360+F360,G360-C360),"")</x:f>
      </x:c>
      <x:c r="I360" s="40" t="str">
        <x:f>IF(AND($E$4,$B360&lt;='Plan'!$C$25),G360+F360-C360,"")</x:f>
      </x:c>
      <x:c r="J360" s="40" t="str">
        <x:f>IF(AND($E$4,$B360&lt;='Plan'!$C$25),MAX(0,-MIN(G360,H360,I360)),"")</x:f>
      </x:c>
      <x:c r="K360" s="40" t="str">
        <x:f>IF(AND($E$4,$B360&lt;='Plan'!$C$25),MAX(0,-I360),"")</x:f>
      </x:c>
      <x:c r="L360" s="40" t="str">
        <x:f>IF(AND($E$4,$B360&lt;='Plan'!$C$25),IF($B360&lt;'Plan'!$C$25,K360,0),"")</x:f>
      </x:c>
      <x:c r="M360" s="40" t="str">
        <x:f>IF(AND($E$4,$B360&lt;='Plan'!$C$25),IF($E$18="Funded",IF($B360='Plan'!$C$25,$E$16,I360+K360),"n.a."),"")</x:f>
      </x:c>
    </x:row>
    <x:row r="361" ht="22" customHeight="1">
      <x:c r="B361" s="39" t="n">
        <x:v>335</x:v>
      </x:c>
      <x:c r="C361" s="40" t="str">
        <x:f>IF(AND($E$4,$B361&lt;='Plan'!$C$25),SUMIFS('Plan'!$F$32:$F$34,'Plan'!$C$32:$C$34,$B361),"")</x:f>
      </x:c>
      <x:c r="D361" s="40" t="str">
        <x:f>IF(AND($E$4,$B361&lt;='Plan'!$C$25),SUMIFS('Plan'!$G$32:$G$34,'Plan'!$E$32:$E$34,$B361),"")</x:f>
      </x:c>
      <x:c r="E361" s="40" t="str">
        <x:f>IF(AND($E$4,$B361&lt;='Plan'!$C$25),SUMIFS('Plan'!$H$32:$H$34,'Plan'!$E$32:$E$34,$B361),"")</x:f>
      </x:c>
      <x:c r="F361" s="40" t="str">
        <x:f>IF(AND($E$4,$B361&lt;='Plan'!$C$25),D361-E361,"")</x:f>
      </x:c>
      <x:c r="G361" s="40" t="str">
        <x:f>IF(AND($E$4,$B361&lt;='Plan'!$C$25),I360,"")</x:f>
      </x:c>
      <x:c r="H361" s="40" t="str">
        <x:f>IF(AND($E$4,$B361&lt;='Plan'!$C$25),IF('Plan'!$C$26="Receipts first",G361+F361,G361-C361),"")</x:f>
      </x:c>
      <x:c r="I361" s="40" t="str">
        <x:f>IF(AND($E$4,$B361&lt;='Plan'!$C$25),G361+F361-C361,"")</x:f>
      </x:c>
      <x:c r="J361" s="40" t="str">
        <x:f>IF(AND($E$4,$B361&lt;='Plan'!$C$25),MAX(0,-MIN(G361,H361,I361)),"")</x:f>
      </x:c>
      <x:c r="K361" s="40" t="str">
        <x:f>IF(AND($E$4,$B361&lt;='Plan'!$C$25),MAX(0,-I361),"")</x:f>
      </x:c>
      <x:c r="L361" s="40" t="str">
        <x:f>IF(AND($E$4,$B361&lt;='Plan'!$C$25),IF($B361&lt;'Plan'!$C$25,K361,0),"")</x:f>
      </x:c>
      <x:c r="M361" s="40" t="str">
        <x:f>IF(AND($E$4,$B361&lt;='Plan'!$C$25),IF($E$18="Funded",IF($B361='Plan'!$C$25,$E$16,I361+K361),"n.a."),"")</x:f>
      </x:c>
    </x:row>
    <x:row r="362" ht="22" customHeight="1">
      <x:c r="B362" s="39" t="n">
        <x:v>336</x:v>
      </x:c>
      <x:c r="C362" s="40" t="str">
        <x:f>IF(AND($E$4,$B362&lt;='Plan'!$C$25),SUMIFS('Plan'!$F$32:$F$34,'Plan'!$C$32:$C$34,$B362),"")</x:f>
      </x:c>
      <x:c r="D362" s="40" t="str">
        <x:f>IF(AND($E$4,$B362&lt;='Plan'!$C$25),SUMIFS('Plan'!$G$32:$G$34,'Plan'!$E$32:$E$34,$B362),"")</x:f>
      </x:c>
      <x:c r="E362" s="40" t="str">
        <x:f>IF(AND($E$4,$B362&lt;='Plan'!$C$25),SUMIFS('Plan'!$H$32:$H$34,'Plan'!$E$32:$E$34,$B362),"")</x:f>
      </x:c>
      <x:c r="F362" s="40" t="str">
        <x:f>IF(AND($E$4,$B362&lt;='Plan'!$C$25),D362-E362,"")</x:f>
      </x:c>
      <x:c r="G362" s="40" t="str">
        <x:f>IF(AND($E$4,$B362&lt;='Plan'!$C$25),I361,"")</x:f>
      </x:c>
      <x:c r="H362" s="40" t="str">
        <x:f>IF(AND($E$4,$B362&lt;='Plan'!$C$25),IF('Plan'!$C$26="Receipts first",G362+F362,G362-C362),"")</x:f>
      </x:c>
      <x:c r="I362" s="40" t="str">
        <x:f>IF(AND($E$4,$B362&lt;='Plan'!$C$25),G362+F362-C362,"")</x:f>
      </x:c>
      <x:c r="J362" s="40" t="str">
        <x:f>IF(AND($E$4,$B362&lt;='Plan'!$C$25),MAX(0,-MIN(G362,H362,I362)),"")</x:f>
      </x:c>
      <x:c r="K362" s="40" t="str">
        <x:f>IF(AND($E$4,$B362&lt;='Plan'!$C$25),MAX(0,-I362),"")</x:f>
      </x:c>
      <x:c r="L362" s="40" t="str">
        <x:f>IF(AND($E$4,$B362&lt;='Plan'!$C$25),IF($B362&lt;'Plan'!$C$25,K362,0),"")</x:f>
      </x:c>
      <x:c r="M362" s="40" t="str">
        <x:f>IF(AND($E$4,$B362&lt;='Plan'!$C$25),IF($E$18="Funded",IF($B362='Plan'!$C$25,$E$16,I362+K362),"n.a."),"")</x:f>
      </x:c>
    </x:row>
    <x:row r="363" ht="22" customHeight="1">
      <x:c r="B363" s="39" t="n">
        <x:v>337</x:v>
      </x:c>
      <x:c r="C363" s="40" t="str">
        <x:f>IF(AND($E$4,$B363&lt;='Plan'!$C$25),SUMIFS('Plan'!$F$32:$F$34,'Plan'!$C$32:$C$34,$B363),"")</x:f>
      </x:c>
      <x:c r="D363" s="40" t="str">
        <x:f>IF(AND($E$4,$B363&lt;='Plan'!$C$25),SUMIFS('Plan'!$G$32:$G$34,'Plan'!$E$32:$E$34,$B363),"")</x:f>
      </x:c>
      <x:c r="E363" s="40" t="str">
        <x:f>IF(AND($E$4,$B363&lt;='Plan'!$C$25),SUMIFS('Plan'!$H$32:$H$34,'Plan'!$E$32:$E$34,$B363),"")</x:f>
      </x:c>
      <x:c r="F363" s="40" t="str">
        <x:f>IF(AND($E$4,$B363&lt;='Plan'!$C$25),D363-E363,"")</x:f>
      </x:c>
      <x:c r="G363" s="40" t="str">
        <x:f>IF(AND($E$4,$B363&lt;='Plan'!$C$25),I362,"")</x:f>
      </x:c>
      <x:c r="H363" s="40" t="str">
        <x:f>IF(AND($E$4,$B363&lt;='Plan'!$C$25),IF('Plan'!$C$26="Receipts first",G363+F363,G363-C363),"")</x:f>
      </x:c>
      <x:c r="I363" s="40" t="str">
        <x:f>IF(AND($E$4,$B363&lt;='Plan'!$C$25),G363+F363-C363,"")</x:f>
      </x:c>
      <x:c r="J363" s="40" t="str">
        <x:f>IF(AND($E$4,$B363&lt;='Plan'!$C$25),MAX(0,-MIN(G363,H363,I363)),"")</x:f>
      </x:c>
      <x:c r="K363" s="40" t="str">
        <x:f>IF(AND($E$4,$B363&lt;='Plan'!$C$25),MAX(0,-I363),"")</x:f>
      </x:c>
      <x:c r="L363" s="40" t="str">
        <x:f>IF(AND($E$4,$B363&lt;='Plan'!$C$25),IF($B363&lt;'Plan'!$C$25,K363,0),"")</x:f>
      </x:c>
      <x:c r="M363" s="40" t="str">
        <x:f>IF(AND($E$4,$B363&lt;='Plan'!$C$25),IF($E$18="Funded",IF($B363='Plan'!$C$25,$E$16,I363+K363),"n.a."),"")</x:f>
      </x:c>
    </x:row>
    <x:row r="364" ht="22" customHeight="1">
      <x:c r="B364" s="39" t="n">
        <x:v>338</x:v>
      </x:c>
      <x:c r="C364" s="40" t="str">
        <x:f>IF(AND($E$4,$B364&lt;='Plan'!$C$25),SUMIFS('Plan'!$F$32:$F$34,'Plan'!$C$32:$C$34,$B364),"")</x:f>
      </x:c>
      <x:c r="D364" s="40" t="str">
        <x:f>IF(AND($E$4,$B364&lt;='Plan'!$C$25),SUMIFS('Plan'!$G$32:$G$34,'Plan'!$E$32:$E$34,$B364),"")</x:f>
      </x:c>
      <x:c r="E364" s="40" t="str">
        <x:f>IF(AND($E$4,$B364&lt;='Plan'!$C$25),SUMIFS('Plan'!$H$32:$H$34,'Plan'!$E$32:$E$34,$B364),"")</x:f>
      </x:c>
      <x:c r="F364" s="40" t="str">
        <x:f>IF(AND($E$4,$B364&lt;='Plan'!$C$25),D364-E364,"")</x:f>
      </x:c>
      <x:c r="G364" s="40" t="str">
        <x:f>IF(AND($E$4,$B364&lt;='Plan'!$C$25),I363,"")</x:f>
      </x:c>
      <x:c r="H364" s="40" t="str">
        <x:f>IF(AND($E$4,$B364&lt;='Plan'!$C$25),IF('Plan'!$C$26="Receipts first",G364+F364,G364-C364),"")</x:f>
      </x:c>
      <x:c r="I364" s="40" t="str">
        <x:f>IF(AND($E$4,$B364&lt;='Plan'!$C$25),G364+F364-C364,"")</x:f>
      </x:c>
      <x:c r="J364" s="40" t="str">
        <x:f>IF(AND($E$4,$B364&lt;='Plan'!$C$25),MAX(0,-MIN(G364,H364,I364)),"")</x:f>
      </x:c>
      <x:c r="K364" s="40" t="str">
        <x:f>IF(AND($E$4,$B364&lt;='Plan'!$C$25),MAX(0,-I364),"")</x:f>
      </x:c>
      <x:c r="L364" s="40" t="str">
        <x:f>IF(AND($E$4,$B364&lt;='Plan'!$C$25),IF($B364&lt;'Plan'!$C$25,K364,0),"")</x:f>
      </x:c>
      <x:c r="M364" s="40" t="str">
        <x:f>IF(AND($E$4,$B364&lt;='Plan'!$C$25),IF($E$18="Funded",IF($B364='Plan'!$C$25,$E$16,I364+K364),"n.a."),"")</x:f>
      </x:c>
    </x:row>
    <x:row r="365" ht="22" customHeight="1">
      <x:c r="B365" s="39" t="n">
        <x:v>339</x:v>
      </x:c>
      <x:c r="C365" s="40" t="str">
        <x:f>IF(AND($E$4,$B365&lt;='Plan'!$C$25),SUMIFS('Plan'!$F$32:$F$34,'Plan'!$C$32:$C$34,$B365),"")</x:f>
      </x:c>
      <x:c r="D365" s="40" t="str">
        <x:f>IF(AND($E$4,$B365&lt;='Plan'!$C$25),SUMIFS('Plan'!$G$32:$G$34,'Plan'!$E$32:$E$34,$B365),"")</x:f>
      </x:c>
      <x:c r="E365" s="40" t="str">
        <x:f>IF(AND($E$4,$B365&lt;='Plan'!$C$25),SUMIFS('Plan'!$H$32:$H$34,'Plan'!$E$32:$E$34,$B365),"")</x:f>
      </x:c>
      <x:c r="F365" s="40" t="str">
        <x:f>IF(AND($E$4,$B365&lt;='Plan'!$C$25),D365-E365,"")</x:f>
      </x:c>
      <x:c r="G365" s="40" t="str">
        <x:f>IF(AND($E$4,$B365&lt;='Plan'!$C$25),I364,"")</x:f>
      </x:c>
      <x:c r="H365" s="40" t="str">
        <x:f>IF(AND($E$4,$B365&lt;='Plan'!$C$25),IF('Plan'!$C$26="Receipts first",G365+F365,G365-C365),"")</x:f>
      </x:c>
      <x:c r="I365" s="40" t="str">
        <x:f>IF(AND($E$4,$B365&lt;='Plan'!$C$25),G365+F365-C365,"")</x:f>
      </x:c>
      <x:c r="J365" s="40" t="str">
        <x:f>IF(AND($E$4,$B365&lt;='Plan'!$C$25),MAX(0,-MIN(G365,H365,I365)),"")</x:f>
      </x:c>
      <x:c r="K365" s="40" t="str">
        <x:f>IF(AND($E$4,$B365&lt;='Plan'!$C$25),MAX(0,-I365),"")</x:f>
      </x:c>
      <x:c r="L365" s="40" t="str">
        <x:f>IF(AND($E$4,$B365&lt;='Plan'!$C$25),IF($B365&lt;'Plan'!$C$25,K365,0),"")</x:f>
      </x:c>
      <x:c r="M365" s="40" t="str">
        <x:f>IF(AND($E$4,$B365&lt;='Plan'!$C$25),IF($E$18="Funded",IF($B365='Plan'!$C$25,$E$16,I365+K365),"n.a."),"")</x:f>
      </x:c>
    </x:row>
    <x:row r="366" ht="22" customHeight="1">
      <x:c r="B366" s="39" t="n">
        <x:v>340</x:v>
      </x:c>
      <x:c r="C366" s="40" t="str">
        <x:f>IF(AND($E$4,$B366&lt;='Plan'!$C$25),SUMIFS('Plan'!$F$32:$F$34,'Plan'!$C$32:$C$34,$B366),"")</x:f>
      </x:c>
      <x:c r="D366" s="40" t="str">
        <x:f>IF(AND($E$4,$B366&lt;='Plan'!$C$25),SUMIFS('Plan'!$G$32:$G$34,'Plan'!$E$32:$E$34,$B366),"")</x:f>
      </x:c>
      <x:c r="E366" s="40" t="str">
        <x:f>IF(AND($E$4,$B366&lt;='Plan'!$C$25),SUMIFS('Plan'!$H$32:$H$34,'Plan'!$E$32:$E$34,$B366),"")</x:f>
      </x:c>
      <x:c r="F366" s="40" t="str">
        <x:f>IF(AND($E$4,$B366&lt;='Plan'!$C$25),D366-E366,"")</x:f>
      </x:c>
      <x:c r="G366" s="40" t="str">
        <x:f>IF(AND($E$4,$B366&lt;='Plan'!$C$25),I365,"")</x:f>
      </x:c>
      <x:c r="H366" s="40" t="str">
        <x:f>IF(AND($E$4,$B366&lt;='Plan'!$C$25),IF('Plan'!$C$26="Receipts first",G366+F366,G366-C366),"")</x:f>
      </x:c>
      <x:c r="I366" s="40" t="str">
        <x:f>IF(AND($E$4,$B366&lt;='Plan'!$C$25),G366+F366-C366,"")</x:f>
      </x:c>
      <x:c r="J366" s="40" t="str">
        <x:f>IF(AND($E$4,$B366&lt;='Plan'!$C$25),MAX(0,-MIN(G366,H366,I366)),"")</x:f>
      </x:c>
      <x:c r="K366" s="40" t="str">
        <x:f>IF(AND($E$4,$B366&lt;='Plan'!$C$25),MAX(0,-I366),"")</x:f>
      </x:c>
      <x:c r="L366" s="40" t="str">
        <x:f>IF(AND($E$4,$B366&lt;='Plan'!$C$25),IF($B366&lt;'Plan'!$C$25,K366,0),"")</x:f>
      </x:c>
      <x:c r="M366" s="40" t="str">
        <x:f>IF(AND($E$4,$B366&lt;='Plan'!$C$25),IF($E$18="Funded",IF($B366='Plan'!$C$25,$E$16,I366+K366),"n.a."),"")</x:f>
      </x:c>
    </x:row>
    <x:row r="367" ht="22" customHeight="1">
      <x:c r="B367" s="39" t="n">
        <x:v>341</x:v>
      </x:c>
      <x:c r="C367" s="40" t="str">
        <x:f>IF(AND($E$4,$B367&lt;='Plan'!$C$25),SUMIFS('Plan'!$F$32:$F$34,'Plan'!$C$32:$C$34,$B367),"")</x:f>
      </x:c>
      <x:c r="D367" s="40" t="str">
        <x:f>IF(AND($E$4,$B367&lt;='Plan'!$C$25),SUMIFS('Plan'!$G$32:$G$34,'Plan'!$E$32:$E$34,$B367),"")</x:f>
      </x:c>
      <x:c r="E367" s="40" t="str">
        <x:f>IF(AND($E$4,$B367&lt;='Plan'!$C$25),SUMIFS('Plan'!$H$32:$H$34,'Plan'!$E$32:$E$34,$B367),"")</x:f>
      </x:c>
      <x:c r="F367" s="40" t="str">
        <x:f>IF(AND($E$4,$B367&lt;='Plan'!$C$25),D367-E367,"")</x:f>
      </x:c>
      <x:c r="G367" s="40" t="str">
        <x:f>IF(AND($E$4,$B367&lt;='Plan'!$C$25),I366,"")</x:f>
      </x:c>
      <x:c r="H367" s="40" t="str">
        <x:f>IF(AND($E$4,$B367&lt;='Plan'!$C$25),IF('Plan'!$C$26="Receipts first",G367+F367,G367-C367),"")</x:f>
      </x:c>
      <x:c r="I367" s="40" t="str">
        <x:f>IF(AND($E$4,$B367&lt;='Plan'!$C$25),G367+F367-C367,"")</x:f>
      </x:c>
      <x:c r="J367" s="40" t="str">
        <x:f>IF(AND($E$4,$B367&lt;='Plan'!$C$25),MAX(0,-MIN(G367,H367,I367)),"")</x:f>
      </x:c>
      <x:c r="K367" s="40" t="str">
        <x:f>IF(AND($E$4,$B367&lt;='Plan'!$C$25),MAX(0,-I367),"")</x:f>
      </x:c>
      <x:c r="L367" s="40" t="str">
        <x:f>IF(AND($E$4,$B367&lt;='Plan'!$C$25),IF($B367&lt;'Plan'!$C$25,K367,0),"")</x:f>
      </x:c>
      <x:c r="M367" s="40" t="str">
        <x:f>IF(AND($E$4,$B367&lt;='Plan'!$C$25),IF($E$18="Funded",IF($B367='Plan'!$C$25,$E$16,I367+K367),"n.a."),"")</x:f>
      </x:c>
    </x:row>
    <x:row r="368" ht="22" customHeight="1">
      <x:c r="B368" s="39" t="n">
        <x:v>342</x:v>
      </x:c>
      <x:c r="C368" s="40" t="str">
        <x:f>IF(AND($E$4,$B368&lt;='Plan'!$C$25),SUMIFS('Plan'!$F$32:$F$34,'Plan'!$C$32:$C$34,$B368),"")</x:f>
      </x:c>
      <x:c r="D368" s="40" t="str">
        <x:f>IF(AND($E$4,$B368&lt;='Plan'!$C$25),SUMIFS('Plan'!$G$32:$G$34,'Plan'!$E$32:$E$34,$B368),"")</x:f>
      </x:c>
      <x:c r="E368" s="40" t="str">
        <x:f>IF(AND($E$4,$B368&lt;='Plan'!$C$25),SUMIFS('Plan'!$H$32:$H$34,'Plan'!$E$32:$E$34,$B368),"")</x:f>
      </x:c>
      <x:c r="F368" s="40" t="str">
        <x:f>IF(AND($E$4,$B368&lt;='Plan'!$C$25),D368-E368,"")</x:f>
      </x:c>
      <x:c r="G368" s="40" t="str">
        <x:f>IF(AND($E$4,$B368&lt;='Plan'!$C$25),I367,"")</x:f>
      </x:c>
      <x:c r="H368" s="40" t="str">
        <x:f>IF(AND($E$4,$B368&lt;='Plan'!$C$25),IF('Plan'!$C$26="Receipts first",G368+F368,G368-C368),"")</x:f>
      </x:c>
      <x:c r="I368" s="40" t="str">
        <x:f>IF(AND($E$4,$B368&lt;='Plan'!$C$25),G368+F368-C368,"")</x:f>
      </x:c>
      <x:c r="J368" s="40" t="str">
        <x:f>IF(AND($E$4,$B368&lt;='Plan'!$C$25),MAX(0,-MIN(G368,H368,I368)),"")</x:f>
      </x:c>
      <x:c r="K368" s="40" t="str">
        <x:f>IF(AND($E$4,$B368&lt;='Plan'!$C$25),MAX(0,-I368),"")</x:f>
      </x:c>
      <x:c r="L368" s="40" t="str">
        <x:f>IF(AND($E$4,$B368&lt;='Plan'!$C$25),IF($B368&lt;'Plan'!$C$25,K368,0),"")</x:f>
      </x:c>
      <x:c r="M368" s="40" t="str">
        <x:f>IF(AND($E$4,$B368&lt;='Plan'!$C$25),IF($E$18="Funded",IF($B368='Plan'!$C$25,$E$16,I368+K368),"n.a."),"")</x:f>
      </x:c>
    </x:row>
    <x:row r="369" ht="22" customHeight="1">
      <x:c r="B369" s="39" t="n">
        <x:v>343</x:v>
      </x:c>
      <x:c r="C369" s="40" t="str">
        <x:f>IF(AND($E$4,$B369&lt;='Plan'!$C$25),SUMIFS('Plan'!$F$32:$F$34,'Plan'!$C$32:$C$34,$B369),"")</x:f>
      </x:c>
      <x:c r="D369" s="40" t="str">
        <x:f>IF(AND($E$4,$B369&lt;='Plan'!$C$25),SUMIFS('Plan'!$G$32:$G$34,'Plan'!$E$32:$E$34,$B369),"")</x:f>
      </x:c>
      <x:c r="E369" s="40" t="str">
        <x:f>IF(AND($E$4,$B369&lt;='Plan'!$C$25),SUMIFS('Plan'!$H$32:$H$34,'Plan'!$E$32:$E$34,$B369),"")</x:f>
      </x:c>
      <x:c r="F369" s="40" t="str">
        <x:f>IF(AND($E$4,$B369&lt;='Plan'!$C$25),D369-E369,"")</x:f>
      </x:c>
      <x:c r="G369" s="40" t="str">
        <x:f>IF(AND($E$4,$B369&lt;='Plan'!$C$25),I368,"")</x:f>
      </x:c>
      <x:c r="H369" s="40" t="str">
        <x:f>IF(AND($E$4,$B369&lt;='Plan'!$C$25),IF('Plan'!$C$26="Receipts first",G369+F369,G369-C369),"")</x:f>
      </x:c>
      <x:c r="I369" s="40" t="str">
        <x:f>IF(AND($E$4,$B369&lt;='Plan'!$C$25),G369+F369-C369,"")</x:f>
      </x:c>
      <x:c r="J369" s="40" t="str">
        <x:f>IF(AND($E$4,$B369&lt;='Plan'!$C$25),MAX(0,-MIN(G369,H369,I369)),"")</x:f>
      </x:c>
      <x:c r="K369" s="40" t="str">
        <x:f>IF(AND($E$4,$B369&lt;='Plan'!$C$25),MAX(0,-I369),"")</x:f>
      </x:c>
      <x:c r="L369" s="40" t="str">
        <x:f>IF(AND($E$4,$B369&lt;='Plan'!$C$25),IF($B369&lt;'Plan'!$C$25,K369,0),"")</x:f>
      </x:c>
      <x:c r="M369" s="40" t="str">
        <x:f>IF(AND($E$4,$B369&lt;='Plan'!$C$25),IF($E$18="Funded",IF($B369='Plan'!$C$25,$E$16,I369+K369),"n.a."),"")</x:f>
      </x:c>
    </x:row>
    <x:row r="370" ht="22" customHeight="1">
      <x:c r="B370" s="39" t="n">
        <x:v>344</x:v>
      </x:c>
      <x:c r="C370" s="40" t="str">
        <x:f>IF(AND($E$4,$B370&lt;='Plan'!$C$25),SUMIFS('Plan'!$F$32:$F$34,'Plan'!$C$32:$C$34,$B370),"")</x:f>
      </x:c>
      <x:c r="D370" s="40" t="str">
        <x:f>IF(AND($E$4,$B370&lt;='Plan'!$C$25),SUMIFS('Plan'!$G$32:$G$34,'Plan'!$E$32:$E$34,$B370),"")</x:f>
      </x:c>
      <x:c r="E370" s="40" t="str">
        <x:f>IF(AND($E$4,$B370&lt;='Plan'!$C$25),SUMIFS('Plan'!$H$32:$H$34,'Plan'!$E$32:$E$34,$B370),"")</x:f>
      </x:c>
      <x:c r="F370" s="40" t="str">
        <x:f>IF(AND($E$4,$B370&lt;='Plan'!$C$25),D370-E370,"")</x:f>
      </x:c>
      <x:c r="G370" s="40" t="str">
        <x:f>IF(AND($E$4,$B370&lt;='Plan'!$C$25),I369,"")</x:f>
      </x:c>
      <x:c r="H370" s="40" t="str">
        <x:f>IF(AND($E$4,$B370&lt;='Plan'!$C$25),IF('Plan'!$C$26="Receipts first",G370+F370,G370-C370),"")</x:f>
      </x:c>
      <x:c r="I370" s="40" t="str">
        <x:f>IF(AND($E$4,$B370&lt;='Plan'!$C$25),G370+F370-C370,"")</x:f>
      </x:c>
      <x:c r="J370" s="40" t="str">
        <x:f>IF(AND($E$4,$B370&lt;='Plan'!$C$25),MAX(0,-MIN(G370,H370,I370)),"")</x:f>
      </x:c>
      <x:c r="K370" s="40" t="str">
        <x:f>IF(AND($E$4,$B370&lt;='Plan'!$C$25),MAX(0,-I370),"")</x:f>
      </x:c>
      <x:c r="L370" s="40" t="str">
        <x:f>IF(AND($E$4,$B370&lt;='Plan'!$C$25),IF($B370&lt;'Plan'!$C$25,K370,0),"")</x:f>
      </x:c>
      <x:c r="M370" s="40" t="str">
        <x:f>IF(AND($E$4,$B370&lt;='Plan'!$C$25),IF($E$18="Funded",IF($B370='Plan'!$C$25,$E$16,I370+K370),"n.a."),"")</x:f>
      </x:c>
    </x:row>
    <x:row r="371" ht="22" customHeight="1">
      <x:c r="B371" s="39" t="n">
        <x:v>345</x:v>
      </x:c>
      <x:c r="C371" s="40" t="str">
        <x:f>IF(AND($E$4,$B371&lt;='Plan'!$C$25),SUMIFS('Plan'!$F$32:$F$34,'Plan'!$C$32:$C$34,$B371),"")</x:f>
      </x:c>
      <x:c r="D371" s="40" t="str">
        <x:f>IF(AND($E$4,$B371&lt;='Plan'!$C$25),SUMIFS('Plan'!$G$32:$G$34,'Plan'!$E$32:$E$34,$B371),"")</x:f>
      </x:c>
      <x:c r="E371" s="40" t="str">
        <x:f>IF(AND($E$4,$B371&lt;='Plan'!$C$25),SUMIFS('Plan'!$H$32:$H$34,'Plan'!$E$32:$E$34,$B371),"")</x:f>
      </x:c>
      <x:c r="F371" s="40" t="str">
        <x:f>IF(AND($E$4,$B371&lt;='Plan'!$C$25),D371-E371,"")</x:f>
      </x:c>
      <x:c r="G371" s="40" t="str">
        <x:f>IF(AND($E$4,$B371&lt;='Plan'!$C$25),I370,"")</x:f>
      </x:c>
      <x:c r="H371" s="40" t="str">
        <x:f>IF(AND($E$4,$B371&lt;='Plan'!$C$25),IF('Plan'!$C$26="Receipts first",G371+F371,G371-C371),"")</x:f>
      </x:c>
      <x:c r="I371" s="40" t="str">
        <x:f>IF(AND($E$4,$B371&lt;='Plan'!$C$25),G371+F371-C371,"")</x:f>
      </x:c>
      <x:c r="J371" s="40" t="str">
        <x:f>IF(AND($E$4,$B371&lt;='Plan'!$C$25),MAX(0,-MIN(G371,H371,I371)),"")</x:f>
      </x:c>
      <x:c r="K371" s="40" t="str">
        <x:f>IF(AND($E$4,$B371&lt;='Plan'!$C$25),MAX(0,-I371),"")</x:f>
      </x:c>
      <x:c r="L371" s="40" t="str">
        <x:f>IF(AND($E$4,$B371&lt;='Plan'!$C$25),IF($B371&lt;'Plan'!$C$25,K371,0),"")</x:f>
      </x:c>
      <x:c r="M371" s="40" t="str">
        <x:f>IF(AND($E$4,$B371&lt;='Plan'!$C$25),IF($E$18="Funded",IF($B371='Plan'!$C$25,$E$16,I371+K371),"n.a."),"")</x:f>
      </x:c>
    </x:row>
    <x:row r="372" ht="22" customHeight="1">
      <x:c r="B372" s="39" t="n">
        <x:v>346</x:v>
      </x:c>
      <x:c r="C372" s="40" t="str">
        <x:f>IF(AND($E$4,$B372&lt;='Plan'!$C$25),SUMIFS('Plan'!$F$32:$F$34,'Plan'!$C$32:$C$34,$B372),"")</x:f>
      </x:c>
      <x:c r="D372" s="40" t="str">
        <x:f>IF(AND($E$4,$B372&lt;='Plan'!$C$25),SUMIFS('Plan'!$G$32:$G$34,'Plan'!$E$32:$E$34,$B372),"")</x:f>
      </x:c>
      <x:c r="E372" s="40" t="str">
        <x:f>IF(AND($E$4,$B372&lt;='Plan'!$C$25),SUMIFS('Plan'!$H$32:$H$34,'Plan'!$E$32:$E$34,$B372),"")</x:f>
      </x:c>
      <x:c r="F372" s="40" t="str">
        <x:f>IF(AND($E$4,$B372&lt;='Plan'!$C$25),D372-E372,"")</x:f>
      </x:c>
      <x:c r="G372" s="40" t="str">
        <x:f>IF(AND($E$4,$B372&lt;='Plan'!$C$25),I371,"")</x:f>
      </x:c>
      <x:c r="H372" s="40" t="str">
        <x:f>IF(AND($E$4,$B372&lt;='Plan'!$C$25),IF('Plan'!$C$26="Receipts first",G372+F372,G372-C372),"")</x:f>
      </x:c>
      <x:c r="I372" s="40" t="str">
        <x:f>IF(AND($E$4,$B372&lt;='Plan'!$C$25),G372+F372-C372,"")</x:f>
      </x:c>
      <x:c r="J372" s="40" t="str">
        <x:f>IF(AND($E$4,$B372&lt;='Plan'!$C$25),MAX(0,-MIN(G372,H372,I372)),"")</x:f>
      </x:c>
      <x:c r="K372" s="40" t="str">
        <x:f>IF(AND($E$4,$B372&lt;='Plan'!$C$25),MAX(0,-I372),"")</x:f>
      </x:c>
      <x:c r="L372" s="40" t="str">
        <x:f>IF(AND($E$4,$B372&lt;='Plan'!$C$25),IF($B372&lt;'Plan'!$C$25,K372,0),"")</x:f>
      </x:c>
      <x:c r="M372" s="40" t="str">
        <x:f>IF(AND($E$4,$B372&lt;='Plan'!$C$25),IF($E$18="Funded",IF($B372='Plan'!$C$25,$E$16,I372+K372),"n.a."),"")</x:f>
      </x:c>
    </x:row>
    <x:row r="373" ht="22" customHeight="1">
      <x:c r="B373" s="39" t="n">
        <x:v>347</x:v>
      </x:c>
      <x:c r="C373" s="40" t="str">
        <x:f>IF(AND($E$4,$B373&lt;='Plan'!$C$25),SUMIFS('Plan'!$F$32:$F$34,'Plan'!$C$32:$C$34,$B373),"")</x:f>
      </x:c>
      <x:c r="D373" s="40" t="str">
        <x:f>IF(AND($E$4,$B373&lt;='Plan'!$C$25),SUMIFS('Plan'!$G$32:$G$34,'Plan'!$E$32:$E$34,$B373),"")</x:f>
      </x:c>
      <x:c r="E373" s="40" t="str">
        <x:f>IF(AND($E$4,$B373&lt;='Plan'!$C$25),SUMIFS('Plan'!$H$32:$H$34,'Plan'!$E$32:$E$34,$B373),"")</x:f>
      </x:c>
      <x:c r="F373" s="40" t="str">
        <x:f>IF(AND($E$4,$B373&lt;='Plan'!$C$25),D373-E373,"")</x:f>
      </x:c>
      <x:c r="G373" s="40" t="str">
        <x:f>IF(AND($E$4,$B373&lt;='Plan'!$C$25),I372,"")</x:f>
      </x:c>
      <x:c r="H373" s="40" t="str">
        <x:f>IF(AND($E$4,$B373&lt;='Plan'!$C$25),IF('Plan'!$C$26="Receipts first",G373+F373,G373-C373),"")</x:f>
      </x:c>
      <x:c r="I373" s="40" t="str">
        <x:f>IF(AND($E$4,$B373&lt;='Plan'!$C$25),G373+F373-C373,"")</x:f>
      </x:c>
      <x:c r="J373" s="40" t="str">
        <x:f>IF(AND($E$4,$B373&lt;='Plan'!$C$25),MAX(0,-MIN(G373,H373,I373)),"")</x:f>
      </x:c>
      <x:c r="K373" s="40" t="str">
        <x:f>IF(AND($E$4,$B373&lt;='Plan'!$C$25),MAX(0,-I373),"")</x:f>
      </x:c>
      <x:c r="L373" s="40" t="str">
        <x:f>IF(AND($E$4,$B373&lt;='Plan'!$C$25),IF($B373&lt;'Plan'!$C$25,K373,0),"")</x:f>
      </x:c>
      <x:c r="M373" s="40" t="str">
        <x:f>IF(AND($E$4,$B373&lt;='Plan'!$C$25),IF($E$18="Funded",IF($B373='Plan'!$C$25,$E$16,I373+K373),"n.a."),"")</x:f>
      </x:c>
    </x:row>
    <x:row r="374" ht="22" customHeight="1">
      <x:c r="B374" s="39" t="n">
        <x:v>348</x:v>
      </x:c>
      <x:c r="C374" s="40" t="str">
        <x:f>IF(AND($E$4,$B374&lt;='Plan'!$C$25),SUMIFS('Plan'!$F$32:$F$34,'Plan'!$C$32:$C$34,$B374),"")</x:f>
      </x:c>
      <x:c r="D374" s="40" t="str">
        <x:f>IF(AND($E$4,$B374&lt;='Plan'!$C$25),SUMIFS('Plan'!$G$32:$G$34,'Plan'!$E$32:$E$34,$B374),"")</x:f>
      </x:c>
      <x:c r="E374" s="40" t="str">
        <x:f>IF(AND($E$4,$B374&lt;='Plan'!$C$25),SUMIFS('Plan'!$H$32:$H$34,'Plan'!$E$32:$E$34,$B374),"")</x:f>
      </x:c>
      <x:c r="F374" s="40" t="str">
        <x:f>IF(AND($E$4,$B374&lt;='Plan'!$C$25),D374-E374,"")</x:f>
      </x:c>
      <x:c r="G374" s="40" t="str">
        <x:f>IF(AND($E$4,$B374&lt;='Plan'!$C$25),I373,"")</x:f>
      </x:c>
      <x:c r="H374" s="40" t="str">
        <x:f>IF(AND($E$4,$B374&lt;='Plan'!$C$25),IF('Plan'!$C$26="Receipts first",G374+F374,G374-C374),"")</x:f>
      </x:c>
      <x:c r="I374" s="40" t="str">
        <x:f>IF(AND($E$4,$B374&lt;='Plan'!$C$25),G374+F374-C374,"")</x:f>
      </x:c>
      <x:c r="J374" s="40" t="str">
        <x:f>IF(AND($E$4,$B374&lt;='Plan'!$C$25),MAX(0,-MIN(G374,H374,I374)),"")</x:f>
      </x:c>
      <x:c r="K374" s="40" t="str">
        <x:f>IF(AND($E$4,$B374&lt;='Plan'!$C$25),MAX(0,-I374),"")</x:f>
      </x:c>
      <x:c r="L374" s="40" t="str">
        <x:f>IF(AND($E$4,$B374&lt;='Plan'!$C$25),IF($B374&lt;'Plan'!$C$25,K374,0),"")</x:f>
      </x:c>
      <x:c r="M374" s="40" t="str">
        <x:f>IF(AND($E$4,$B374&lt;='Plan'!$C$25),IF($E$18="Funded",IF($B374='Plan'!$C$25,$E$16,I374+K374),"n.a."),"")</x:f>
      </x:c>
    </x:row>
    <x:row r="375" ht="22" customHeight="1">
      <x:c r="B375" s="39" t="n">
        <x:v>349</x:v>
      </x:c>
      <x:c r="C375" s="40" t="str">
        <x:f>IF(AND($E$4,$B375&lt;='Plan'!$C$25),SUMIFS('Plan'!$F$32:$F$34,'Plan'!$C$32:$C$34,$B375),"")</x:f>
      </x:c>
      <x:c r="D375" s="40" t="str">
        <x:f>IF(AND($E$4,$B375&lt;='Plan'!$C$25),SUMIFS('Plan'!$G$32:$G$34,'Plan'!$E$32:$E$34,$B375),"")</x:f>
      </x:c>
      <x:c r="E375" s="40" t="str">
        <x:f>IF(AND($E$4,$B375&lt;='Plan'!$C$25),SUMIFS('Plan'!$H$32:$H$34,'Plan'!$E$32:$E$34,$B375),"")</x:f>
      </x:c>
      <x:c r="F375" s="40" t="str">
        <x:f>IF(AND($E$4,$B375&lt;='Plan'!$C$25),D375-E375,"")</x:f>
      </x:c>
      <x:c r="G375" s="40" t="str">
        <x:f>IF(AND($E$4,$B375&lt;='Plan'!$C$25),I374,"")</x:f>
      </x:c>
      <x:c r="H375" s="40" t="str">
        <x:f>IF(AND($E$4,$B375&lt;='Plan'!$C$25),IF('Plan'!$C$26="Receipts first",G375+F375,G375-C375),"")</x:f>
      </x:c>
      <x:c r="I375" s="40" t="str">
        <x:f>IF(AND($E$4,$B375&lt;='Plan'!$C$25),G375+F375-C375,"")</x:f>
      </x:c>
      <x:c r="J375" s="40" t="str">
        <x:f>IF(AND($E$4,$B375&lt;='Plan'!$C$25),MAX(0,-MIN(G375,H375,I375)),"")</x:f>
      </x:c>
      <x:c r="K375" s="40" t="str">
        <x:f>IF(AND($E$4,$B375&lt;='Plan'!$C$25),MAX(0,-I375),"")</x:f>
      </x:c>
      <x:c r="L375" s="40" t="str">
        <x:f>IF(AND($E$4,$B375&lt;='Plan'!$C$25),IF($B375&lt;'Plan'!$C$25,K375,0),"")</x:f>
      </x:c>
      <x:c r="M375" s="40" t="str">
        <x:f>IF(AND($E$4,$B375&lt;='Plan'!$C$25),IF($E$18="Funded",IF($B375='Plan'!$C$25,$E$16,I375+K375),"n.a."),"")</x:f>
      </x:c>
    </x:row>
    <x:row r="376" ht="22" customHeight="1">
      <x:c r="B376" s="39" t="n">
        <x:v>350</x:v>
      </x:c>
      <x:c r="C376" s="40" t="str">
        <x:f>IF(AND($E$4,$B376&lt;='Plan'!$C$25),SUMIFS('Plan'!$F$32:$F$34,'Plan'!$C$32:$C$34,$B376),"")</x:f>
      </x:c>
      <x:c r="D376" s="40" t="str">
        <x:f>IF(AND($E$4,$B376&lt;='Plan'!$C$25),SUMIFS('Plan'!$G$32:$G$34,'Plan'!$E$32:$E$34,$B376),"")</x:f>
      </x:c>
      <x:c r="E376" s="40" t="str">
        <x:f>IF(AND($E$4,$B376&lt;='Plan'!$C$25),SUMIFS('Plan'!$H$32:$H$34,'Plan'!$E$32:$E$34,$B376),"")</x:f>
      </x:c>
      <x:c r="F376" s="40" t="str">
        <x:f>IF(AND($E$4,$B376&lt;='Plan'!$C$25),D376-E376,"")</x:f>
      </x:c>
      <x:c r="G376" s="40" t="str">
        <x:f>IF(AND($E$4,$B376&lt;='Plan'!$C$25),I375,"")</x:f>
      </x:c>
      <x:c r="H376" s="40" t="str">
        <x:f>IF(AND($E$4,$B376&lt;='Plan'!$C$25),IF('Plan'!$C$26="Receipts first",G376+F376,G376-C376),"")</x:f>
      </x:c>
      <x:c r="I376" s="40" t="str">
        <x:f>IF(AND($E$4,$B376&lt;='Plan'!$C$25),G376+F376-C376,"")</x:f>
      </x:c>
      <x:c r="J376" s="40" t="str">
        <x:f>IF(AND($E$4,$B376&lt;='Plan'!$C$25),MAX(0,-MIN(G376,H376,I376)),"")</x:f>
      </x:c>
      <x:c r="K376" s="40" t="str">
        <x:f>IF(AND($E$4,$B376&lt;='Plan'!$C$25),MAX(0,-I376),"")</x:f>
      </x:c>
      <x:c r="L376" s="40" t="str">
        <x:f>IF(AND($E$4,$B376&lt;='Plan'!$C$25),IF($B376&lt;'Plan'!$C$25,K376,0),"")</x:f>
      </x:c>
      <x:c r="M376" s="40" t="str">
        <x:f>IF(AND($E$4,$B376&lt;='Plan'!$C$25),IF($E$18="Funded",IF($B376='Plan'!$C$25,$E$16,I376+K376),"n.a."),"")</x:f>
      </x:c>
    </x:row>
    <x:row r="377" ht="22" customHeight="1">
      <x:c r="B377" s="39" t="n">
        <x:v>351</x:v>
      </x:c>
      <x:c r="C377" s="40" t="str">
        <x:f>IF(AND($E$4,$B377&lt;='Plan'!$C$25),SUMIFS('Plan'!$F$32:$F$34,'Plan'!$C$32:$C$34,$B377),"")</x:f>
      </x:c>
      <x:c r="D377" s="40" t="str">
        <x:f>IF(AND($E$4,$B377&lt;='Plan'!$C$25),SUMIFS('Plan'!$G$32:$G$34,'Plan'!$E$32:$E$34,$B377),"")</x:f>
      </x:c>
      <x:c r="E377" s="40" t="str">
        <x:f>IF(AND($E$4,$B377&lt;='Plan'!$C$25),SUMIFS('Plan'!$H$32:$H$34,'Plan'!$E$32:$E$34,$B377),"")</x:f>
      </x:c>
      <x:c r="F377" s="40" t="str">
        <x:f>IF(AND($E$4,$B377&lt;='Plan'!$C$25),D377-E377,"")</x:f>
      </x:c>
      <x:c r="G377" s="40" t="str">
        <x:f>IF(AND($E$4,$B377&lt;='Plan'!$C$25),I376,"")</x:f>
      </x:c>
      <x:c r="H377" s="40" t="str">
        <x:f>IF(AND($E$4,$B377&lt;='Plan'!$C$25),IF('Plan'!$C$26="Receipts first",G377+F377,G377-C377),"")</x:f>
      </x:c>
      <x:c r="I377" s="40" t="str">
        <x:f>IF(AND($E$4,$B377&lt;='Plan'!$C$25),G377+F377-C377,"")</x:f>
      </x:c>
      <x:c r="J377" s="40" t="str">
        <x:f>IF(AND($E$4,$B377&lt;='Plan'!$C$25),MAX(0,-MIN(G377,H377,I377)),"")</x:f>
      </x:c>
      <x:c r="K377" s="40" t="str">
        <x:f>IF(AND($E$4,$B377&lt;='Plan'!$C$25),MAX(0,-I377),"")</x:f>
      </x:c>
      <x:c r="L377" s="40" t="str">
        <x:f>IF(AND($E$4,$B377&lt;='Plan'!$C$25),IF($B377&lt;'Plan'!$C$25,K377,0),"")</x:f>
      </x:c>
      <x:c r="M377" s="40" t="str">
        <x:f>IF(AND($E$4,$B377&lt;='Plan'!$C$25),IF($E$18="Funded",IF($B377='Plan'!$C$25,$E$16,I377+K377),"n.a."),"")</x:f>
      </x:c>
    </x:row>
    <x:row r="378" ht="22" customHeight="1">
      <x:c r="B378" s="39" t="n">
        <x:v>352</x:v>
      </x:c>
      <x:c r="C378" s="40" t="str">
        <x:f>IF(AND($E$4,$B378&lt;='Plan'!$C$25),SUMIFS('Plan'!$F$32:$F$34,'Plan'!$C$32:$C$34,$B378),"")</x:f>
      </x:c>
      <x:c r="D378" s="40" t="str">
        <x:f>IF(AND($E$4,$B378&lt;='Plan'!$C$25),SUMIFS('Plan'!$G$32:$G$34,'Plan'!$E$32:$E$34,$B378),"")</x:f>
      </x:c>
      <x:c r="E378" s="40" t="str">
        <x:f>IF(AND($E$4,$B378&lt;='Plan'!$C$25),SUMIFS('Plan'!$H$32:$H$34,'Plan'!$E$32:$E$34,$B378),"")</x:f>
      </x:c>
      <x:c r="F378" s="40" t="str">
        <x:f>IF(AND($E$4,$B378&lt;='Plan'!$C$25),D378-E378,"")</x:f>
      </x:c>
      <x:c r="G378" s="40" t="str">
        <x:f>IF(AND($E$4,$B378&lt;='Plan'!$C$25),I377,"")</x:f>
      </x:c>
      <x:c r="H378" s="40" t="str">
        <x:f>IF(AND($E$4,$B378&lt;='Plan'!$C$25),IF('Plan'!$C$26="Receipts first",G378+F378,G378-C378),"")</x:f>
      </x:c>
      <x:c r="I378" s="40" t="str">
        <x:f>IF(AND($E$4,$B378&lt;='Plan'!$C$25),G378+F378-C378,"")</x:f>
      </x:c>
      <x:c r="J378" s="40" t="str">
        <x:f>IF(AND($E$4,$B378&lt;='Plan'!$C$25),MAX(0,-MIN(G378,H378,I378)),"")</x:f>
      </x:c>
      <x:c r="K378" s="40" t="str">
        <x:f>IF(AND($E$4,$B378&lt;='Plan'!$C$25),MAX(0,-I378),"")</x:f>
      </x:c>
      <x:c r="L378" s="40" t="str">
        <x:f>IF(AND($E$4,$B378&lt;='Plan'!$C$25),IF($B378&lt;'Plan'!$C$25,K378,0),"")</x:f>
      </x:c>
      <x:c r="M378" s="40" t="str">
        <x:f>IF(AND($E$4,$B378&lt;='Plan'!$C$25),IF($E$18="Funded",IF($B378='Plan'!$C$25,$E$16,I378+K378),"n.a."),"")</x:f>
      </x:c>
    </x:row>
    <x:row r="379" ht="22" customHeight="1">
      <x:c r="B379" s="39" t="n">
        <x:v>353</x:v>
      </x:c>
      <x:c r="C379" s="40" t="str">
        <x:f>IF(AND($E$4,$B379&lt;='Plan'!$C$25),SUMIFS('Plan'!$F$32:$F$34,'Plan'!$C$32:$C$34,$B379),"")</x:f>
      </x:c>
      <x:c r="D379" s="40" t="str">
        <x:f>IF(AND($E$4,$B379&lt;='Plan'!$C$25),SUMIFS('Plan'!$G$32:$G$34,'Plan'!$E$32:$E$34,$B379),"")</x:f>
      </x:c>
      <x:c r="E379" s="40" t="str">
        <x:f>IF(AND($E$4,$B379&lt;='Plan'!$C$25),SUMIFS('Plan'!$H$32:$H$34,'Plan'!$E$32:$E$34,$B379),"")</x:f>
      </x:c>
      <x:c r="F379" s="40" t="str">
        <x:f>IF(AND($E$4,$B379&lt;='Plan'!$C$25),D379-E379,"")</x:f>
      </x:c>
      <x:c r="G379" s="40" t="str">
        <x:f>IF(AND($E$4,$B379&lt;='Plan'!$C$25),I378,"")</x:f>
      </x:c>
      <x:c r="H379" s="40" t="str">
        <x:f>IF(AND($E$4,$B379&lt;='Plan'!$C$25),IF('Plan'!$C$26="Receipts first",G379+F379,G379-C379),"")</x:f>
      </x:c>
      <x:c r="I379" s="40" t="str">
        <x:f>IF(AND($E$4,$B379&lt;='Plan'!$C$25),G379+F379-C379,"")</x:f>
      </x:c>
      <x:c r="J379" s="40" t="str">
        <x:f>IF(AND($E$4,$B379&lt;='Plan'!$C$25),MAX(0,-MIN(G379,H379,I379)),"")</x:f>
      </x:c>
      <x:c r="K379" s="40" t="str">
        <x:f>IF(AND($E$4,$B379&lt;='Plan'!$C$25),MAX(0,-I379),"")</x:f>
      </x:c>
      <x:c r="L379" s="40" t="str">
        <x:f>IF(AND($E$4,$B379&lt;='Plan'!$C$25),IF($B379&lt;'Plan'!$C$25,K379,0),"")</x:f>
      </x:c>
      <x:c r="M379" s="40" t="str">
        <x:f>IF(AND($E$4,$B379&lt;='Plan'!$C$25),IF($E$18="Funded",IF($B379='Plan'!$C$25,$E$16,I379+K379),"n.a."),"")</x:f>
      </x:c>
    </x:row>
    <x:row r="380" ht="22" customHeight="1">
      <x:c r="B380" s="39" t="n">
        <x:v>354</x:v>
      </x:c>
      <x:c r="C380" s="40" t="str">
        <x:f>IF(AND($E$4,$B380&lt;='Plan'!$C$25),SUMIFS('Plan'!$F$32:$F$34,'Plan'!$C$32:$C$34,$B380),"")</x:f>
      </x:c>
      <x:c r="D380" s="40" t="str">
        <x:f>IF(AND($E$4,$B380&lt;='Plan'!$C$25),SUMIFS('Plan'!$G$32:$G$34,'Plan'!$E$32:$E$34,$B380),"")</x:f>
      </x:c>
      <x:c r="E380" s="40" t="str">
        <x:f>IF(AND($E$4,$B380&lt;='Plan'!$C$25),SUMIFS('Plan'!$H$32:$H$34,'Plan'!$E$32:$E$34,$B380),"")</x:f>
      </x:c>
      <x:c r="F380" s="40" t="str">
        <x:f>IF(AND($E$4,$B380&lt;='Plan'!$C$25),D380-E380,"")</x:f>
      </x:c>
      <x:c r="G380" s="40" t="str">
        <x:f>IF(AND($E$4,$B380&lt;='Plan'!$C$25),I379,"")</x:f>
      </x:c>
      <x:c r="H380" s="40" t="str">
        <x:f>IF(AND($E$4,$B380&lt;='Plan'!$C$25),IF('Plan'!$C$26="Receipts first",G380+F380,G380-C380),"")</x:f>
      </x:c>
      <x:c r="I380" s="40" t="str">
        <x:f>IF(AND($E$4,$B380&lt;='Plan'!$C$25),G380+F380-C380,"")</x:f>
      </x:c>
      <x:c r="J380" s="40" t="str">
        <x:f>IF(AND($E$4,$B380&lt;='Plan'!$C$25),MAX(0,-MIN(G380,H380,I380)),"")</x:f>
      </x:c>
      <x:c r="K380" s="40" t="str">
        <x:f>IF(AND($E$4,$B380&lt;='Plan'!$C$25),MAX(0,-I380),"")</x:f>
      </x:c>
      <x:c r="L380" s="40" t="str">
        <x:f>IF(AND($E$4,$B380&lt;='Plan'!$C$25),IF($B380&lt;'Plan'!$C$25,K380,0),"")</x:f>
      </x:c>
      <x:c r="M380" s="40" t="str">
        <x:f>IF(AND($E$4,$B380&lt;='Plan'!$C$25),IF($E$18="Funded",IF($B380='Plan'!$C$25,$E$16,I380+K380),"n.a."),"")</x:f>
      </x:c>
    </x:row>
    <x:row r="381" ht="22" customHeight="1">
      <x:c r="B381" s="39" t="n">
        <x:v>355</x:v>
      </x:c>
      <x:c r="C381" s="40" t="str">
        <x:f>IF(AND($E$4,$B381&lt;='Plan'!$C$25),SUMIFS('Plan'!$F$32:$F$34,'Plan'!$C$32:$C$34,$B381),"")</x:f>
      </x:c>
      <x:c r="D381" s="40" t="str">
        <x:f>IF(AND($E$4,$B381&lt;='Plan'!$C$25),SUMIFS('Plan'!$G$32:$G$34,'Plan'!$E$32:$E$34,$B381),"")</x:f>
      </x:c>
      <x:c r="E381" s="40" t="str">
        <x:f>IF(AND($E$4,$B381&lt;='Plan'!$C$25),SUMIFS('Plan'!$H$32:$H$34,'Plan'!$E$32:$E$34,$B381),"")</x:f>
      </x:c>
      <x:c r="F381" s="40" t="str">
        <x:f>IF(AND($E$4,$B381&lt;='Plan'!$C$25),D381-E381,"")</x:f>
      </x:c>
      <x:c r="G381" s="40" t="str">
        <x:f>IF(AND($E$4,$B381&lt;='Plan'!$C$25),I380,"")</x:f>
      </x:c>
      <x:c r="H381" s="40" t="str">
        <x:f>IF(AND($E$4,$B381&lt;='Plan'!$C$25),IF('Plan'!$C$26="Receipts first",G381+F381,G381-C381),"")</x:f>
      </x:c>
      <x:c r="I381" s="40" t="str">
        <x:f>IF(AND($E$4,$B381&lt;='Plan'!$C$25),G381+F381-C381,"")</x:f>
      </x:c>
      <x:c r="J381" s="40" t="str">
        <x:f>IF(AND($E$4,$B381&lt;='Plan'!$C$25),MAX(0,-MIN(G381,H381,I381)),"")</x:f>
      </x:c>
      <x:c r="K381" s="40" t="str">
        <x:f>IF(AND($E$4,$B381&lt;='Plan'!$C$25),MAX(0,-I381),"")</x:f>
      </x:c>
      <x:c r="L381" s="40" t="str">
        <x:f>IF(AND($E$4,$B381&lt;='Plan'!$C$25),IF($B381&lt;'Plan'!$C$25,K381,0),"")</x:f>
      </x:c>
      <x:c r="M381" s="40" t="str">
        <x:f>IF(AND($E$4,$B381&lt;='Plan'!$C$25),IF($E$18="Funded",IF($B381='Plan'!$C$25,$E$16,I381+K381),"n.a."),"")</x:f>
      </x:c>
    </x:row>
    <x:row r="382" ht="22" customHeight="1">
      <x:c r="B382" s="39" t="n">
        <x:v>356</x:v>
      </x:c>
      <x:c r="C382" s="40" t="str">
        <x:f>IF(AND($E$4,$B382&lt;='Plan'!$C$25),SUMIFS('Plan'!$F$32:$F$34,'Plan'!$C$32:$C$34,$B382),"")</x:f>
      </x:c>
      <x:c r="D382" s="40" t="str">
        <x:f>IF(AND($E$4,$B382&lt;='Plan'!$C$25),SUMIFS('Plan'!$G$32:$G$34,'Plan'!$E$32:$E$34,$B382),"")</x:f>
      </x:c>
      <x:c r="E382" s="40" t="str">
        <x:f>IF(AND($E$4,$B382&lt;='Plan'!$C$25),SUMIFS('Plan'!$H$32:$H$34,'Plan'!$E$32:$E$34,$B382),"")</x:f>
      </x:c>
      <x:c r="F382" s="40" t="str">
        <x:f>IF(AND($E$4,$B382&lt;='Plan'!$C$25),D382-E382,"")</x:f>
      </x:c>
      <x:c r="G382" s="40" t="str">
        <x:f>IF(AND($E$4,$B382&lt;='Plan'!$C$25),I381,"")</x:f>
      </x:c>
      <x:c r="H382" s="40" t="str">
        <x:f>IF(AND($E$4,$B382&lt;='Plan'!$C$25),IF('Plan'!$C$26="Receipts first",G382+F382,G382-C382),"")</x:f>
      </x:c>
      <x:c r="I382" s="40" t="str">
        <x:f>IF(AND($E$4,$B382&lt;='Plan'!$C$25),G382+F382-C382,"")</x:f>
      </x:c>
      <x:c r="J382" s="40" t="str">
        <x:f>IF(AND($E$4,$B382&lt;='Plan'!$C$25),MAX(0,-MIN(G382,H382,I382)),"")</x:f>
      </x:c>
      <x:c r="K382" s="40" t="str">
        <x:f>IF(AND($E$4,$B382&lt;='Plan'!$C$25),MAX(0,-I382),"")</x:f>
      </x:c>
      <x:c r="L382" s="40" t="str">
        <x:f>IF(AND($E$4,$B382&lt;='Plan'!$C$25),IF($B382&lt;'Plan'!$C$25,K382,0),"")</x:f>
      </x:c>
      <x:c r="M382" s="40" t="str">
        <x:f>IF(AND($E$4,$B382&lt;='Plan'!$C$25),IF($E$18="Funded",IF($B382='Plan'!$C$25,$E$16,I382+K382),"n.a."),"")</x:f>
      </x:c>
    </x:row>
    <x:row r="383" ht="22" customHeight="1">
      <x:c r="B383" s="39" t="n">
        <x:v>357</x:v>
      </x:c>
      <x:c r="C383" s="40" t="str">
        <x:f>IF(AND($E$4,$B383&lt;='Plan'!$C$25),SUMIFS('Plan'!$F$32:$F$34,'Plan'!$C$32:$C$34,$B383),"")</x:f>
      </x:c>
      <x:c r="D383" s="40" t="str">
        <x:f>IF(AND($E$4,$B383&lt;='Plan'!$C$25),SUMIFS('Plan'!$G$32:$G$34,'Plan'!$E$32:$E$34,$B383),"")</x:f>
      </x:c>
      <x:c r="E383" s="40" t="str">
        <x:f>IF(AND($E$4,$B383&lt;='Plan'!$C$25),SUMIFS('Plan'!$H$32:$H$34,'Plan'!$E$32:$E$34,$B383),"")</x:f>
      </x:c>
      <x:c r="F383" s="40" t="str">
        <x:f>IF(AND($E$4,$B383&lt;='Plan'!$C$25),D383-E383,"")</x:f>
      </x:c>
      <x:c r="G383" s="40" t="str">
        <x:f>IF(AND($E$4,$B383&lt;='Plan'!$C$25),I382,"")</x:f>
      </x:c>
      <x:c r="H383" s="40" t="str">
        <x:f>IF(AND($E$4,$B383&lt;='Plan'!$C$25),IF('Plan'!$C$26="Receipts first",G383+F383,G383-C383),"")</x:f>
      </x:c>
      <x:c r="I383" s="40" t="str">
        <x:f>IF(AND($E$4,$B383&lt;='Plan'!$C$25),G383+F383-C383,"")</x:f>
      </x:c>
      <x:c r="J383" s="40" t="str">
        <x:f>IF(AND($E$4,$B383&lt;='Plan'!$C$25),MAX(0,-MIN(G383,H383,I383)),"")</x:f>
      </x:c>
      <x:c r="K383" s="40" t="str">
        <x:f>IF(AND($E$4,$B383&lt;='Plan'!$C$25),MAX(0,-I383),"")</x:f>
      </x:c>
      <x:c r="L383" s="40" t="str">
        <x:f>IF(AND($E$4,$B383&lt;='Plan'!$C$25),IF($B383&lt;'Plan'!$C$25,K383,0),"")</x:f>
      </x:c>
      <x:c r="M383" s="40" t="str">
        <x:f>IF(AND($E$4,$B383&lt;='Plan'!$C$25),IF($E$18="Funded",IF($B383='Plan'!$C$25,$E$16,I383+K383),"n.a."),"")</x:f>
      </x:c>
    </x:row>
    <x:row r="384" ht="22" customHeight="1">
      <x:c r="B384" s="39" t="n">
        <x:v>358</x:v>
      </x:c>
      <x:c r="C384" s="40" t="str">
        <x:f>IF(AND($E$4,$B384&lt;='Plan'!$C$25),SUMIFS('Plan'!$F$32:$F$34,'Plan'!$C$32:$C$34,$B384),"")</x:f>
      </x:c>
      <x:c r="D384" s="40" t="str">
        <x:f>IF(AND($E$4,$B384&lt;='Plan'!$C$25),SUMIFS('Plan'!$G$32:$G$34,'Plan'!$E$32:$E$34,$B384),"")</x:f>
      </x:c>
      <x:c r="E384" s="40" t="str">
        <x:f>IF(AND($E$4,$B384&lt;='Plan'!$C$25),SUMIFS('Plan'!$H$32:$H$34,'Plan'!$E$32:$E$34,$B384),"")</x:f>
      </x:c>
      <x:c r="F384" s="40" t="str">
        <x:f>IF(AND($E$4,$B384&lt;='Plan'!$C$25),D384-E384,"")</x:f>
      </x:c>
      <x:c r="G384" s="40" t="str">
        <x:f>IF(AND($E$4,$B384&lt;='Plan'!$C$25),I383,"")</x:f>
      </x:c>
      <x:c r="H384" s="40" t="str">
        <x:f>IF(AND($E$4,$B384&lt;='Plan'!$C$25),IF('Plan'!$C$26="Receipts first",G384+F384,G384-C384),"")</x:f>
      </x:c>
      <x:c r="I384" s="40" t="str">
        <x:f>IF(AND($E$4,$B384&lt;='Plan'!$C$25),G384+F384-C384,"")</x:f>
      </x:c>
      <x:c r="J384" s="40" t="str">
        <x:f>IF(AND($E$4,$B384&lt;='Plan'!$C$25),MAX(0,-MIN(G384,H384,I384)),"")</x:f>
      </x:c>
      <x:c r="K384" s="40" t="str">
        <x:f>IF(AND($E$4,$B384&lt;='Plan'!$C$25),MAX(0,-I384),"")</x:f>
      </x:c>
      <x:c r="L384" s="40" t="str">
        <x:f>IF(AND($E$4,$B384&lt;='Plan'!$C$25),IF($B384&lt;'Plan'!$C$25,K384,0),"")</x:f>
      </x:c>
      <x:c r="M384" s="40" t="str">
        <x:f>IF(AND($E$4,$B384&lt;='Plan'!$C$25),IF($E$18="Funded",IF($B384='Plan'!$C$25,$E$16,I384+K384),"n.a."),"")</x:f>
      </x:c>
    </x:row>
    <x:row r="385" ht="22" customHeight="1">
      <x:c r="B385" s="39" t="n">
        <x:v>359</x:v>
      </x:c>
      <x:c r="C385" s="40" t="str">
        <x:f>IF(AND($E$4,$B385&lt;='Plan'!$C$25),SUMIFS('Plan'!$F$32:$F$34,'Plan'!$C$32:$C$34,$B385),"")</x:f>
      </x:c>
      <x:c r="D385" s="40" t="str">
        <x:f>IF(AND($E$4,$B385&lt;='Plan'!$C$25),SUMIFS('Plan'!$G$32:$G$34,'Plan'!$E$32:$E$34,$B385),"")</x:f>
      </x:c>
      <x:c r="E385" s="40" t="str">
        <x:f>IF(AND($E$4,$B385&lt;='Plan'!$C$25),SUMIFS('Plan'!$H$32:$H$34,'Plan'!$E$32:$E$34,$B385),"")</x:f>
      </x:c>
      <x:c r="F385" s="40" t="str">
        <x:f>IF(AND($E$4,$B385&lt;='Plan'!$C$25),D385-E385,"")</x:f>
      </x:c>
      <x:c r="G385" s="40" t="str">
        <x:f>IF(AND($E$4,$B385&lt;='Plan'!$C$25),I384,"")</x:f>
      </x:c>
      <x:c r="H385" s="40" t="str">
        <x:f>IF(AND($E$4,$B385&lt;='Plan'!$C$25),IF('Plan'!$C$26="Receipts first",G385+F385,G385-C385),"")</x:f>
      </x:c>
      <x:c r="I385" s="40" t="str">
        <x:f>IF(AND($E$4,$B385&lt;='Plan'!$C$25),G385+F385-C385,"")</x:f>
      </x:c>
      <x:c r="J385" s="40" t="str">
        <x:f>IF(AND($E$4,$B385&lt;='Plan'!$C$25),MAX(0,-MIN(G385,H385,I385)),"")</x:f>
      </x:c>
      <x:c r="K385" s="40" t="str">
        <x:f>IF(AND($E$4,$B385&lt;='Plan'!$C$25),MAX(0,-I385),"")</x:f>
      </x:c>
      <x:c r="L385" s="40" t="str">
        <x:f>IF(AND($E$4,$B385&lt;='Plan'!$C$25),IF($B385&lt;'Plan'!$C$25,K385,0),"")</x:f>
      </x:c>
      <x:c r="M385" s="40" t="str">
        <x:f>IF(AND($E$4,$B385&lt;='Plan'!$C$25),IF($E$18="Funded",IF($B385='Plan'!$C$25,$E$16,I385+K385),"n.a."),"")</x:f>
      </x:c>
    </x:row>
    <x:row r="386" ht="22" customHeight="1">
      <x:c r="B386" s="39" t="n">
        <x:v>360</x:v>
      </x:c>
      <x:c r="C386" s="40" t="str">
        <x:f>IF(AND($E$4,$B386&lt;='Plan'!$C$25),SUMIFS('Plan'!$F$32:$F$34,'Plan'!$C$32:$C$34,$B386),"")</x:f>
      </x:c>
      <x:c r="D386" s="40" t="str">
        <x:f>IF(AND($E$4,$B386&lt;='Plan'!$C$25),SUMIFS('Plan'!$G$32:$G$34,'Plan'!$E$32:$E$34,$B386),"")</x:f>
      </x:c>
      <x:c r="E386" s="40" t="str">
        <x:f>IF(AND($E$4,$B386&lt;='Plan'!$C$25),SUMIFS('Plan'!$H$32:$H$34,'Plan'!$E$32:$E$34,$B386),"")</x:f>
      </x:c>
      <x:c r="F386" s="40" t="str">
        <x:f>IF(AND($E$4,$B386&lt;='Plan'!$C$25),D386-E386,"")</x:f>
      </x:c>
      <x:c r="G386" s="40" t="str">
        <x:f>IF(AND($E$4,$B386&lt;='Plan'!$C$25),I385,"")</x:f>
      </x:c>
      <x:c r="H386" s="40" t="str">
        <x:f>IF(AND($E$4,$B386&lt;='Plan'!$C$25),IF('Plan'!$C$26="Receipts first",G386+F386,G386-C386),"")</x:f>
      </x:c>
      <x:c r="I386" s="40" t="str">
        <x:f>IF(AND($E$4,$B386&lt;='Plan'!$C$25),G386+F386-C386,"")</x:f>
      </x:c>
      <x:c r="J386" s="40" t="str">
        <x:f>IF(AND($E$4,$B386&lt;='Plan'!$C$25),MAX(0,-MIN(G386,H386,I386)),"")</x:f>
      </x:c>
      <x:c r="K386" s="40" t="str">
        <x:f>IF(AND($E$4,$B386&lt;='Plan'!$C$25),MAX(0,-I386),"")</x:f>
      </x:c>
      <x:c r="L386" s="40" t="str">
        <x:f>IF(AND($E$4,$B386&lt;='Plan'!$C$25),IF($B386&lt;'Plan'!$C$25,K386,0),"")</x:f>
      </x:c>
      <x:c r="M386" s="40" t="str">
        <x:f>IF(AND($E$4,$B386&lt;='Plan'!$C$25),IF($E$18="Funded",IF($B386='Plan'!$C$25,$E$16,I386+K386),"n.a."),"")</x:f>
      </x:c>
    </x:row>
    <x:row r="387" ht="22" customHeight="1">
      <x:c r="B387" s="39" t="n">
        <x:v>361</x:v>
      </x:c>
      <x:c r="C387" s="40" t="str">
        <x:f>IF(AND($E$4,$B387&lt;='Plan'!$C$25),SUMIFS('Plan'!$F$32:$F$34,'Plan'!$C$32:$C$34,$B387),"")</x:f>
      </x:c>
      <x:c r="D387" s="40" t="str">
        <x:f>IF(AND($E$4,$B387&lt;='Plan'!$C$25),SUMIFS('Plan'!$G$32:$G$34,'Plan'!$E$32:$E$34,$B387),"")</x:f>
      </x:c>
      <x:c r="E387" s="40" t="str">
        <x:f>IF(AND($E$4,$B387&lt;='Plan'!$C$25),SUMIFS('Plan'!$H$32:$H$34,'Plan'!$E$32:$E$34,$B387),"")</x:f>
      </x:c>
      <x:c r="F387" s="40" t="str">
        <x:f>IF(AND($E$4,$B387&lt;='Plan'!$C$25),D387-E387,"")</x:f>
      </x:c>
      <x:c r="G387" s="40" t="str">
        <x:f>IF(AND($E$4,$B387&lt;='Plan'!$C$25),I386,"")</x:f>
      </x:c>
      <x:c r="H387" s="40" t="str">
        <x:f>IF(AND($E$4,$B387&lt;='Plan'!$C$25),IF('Plan'!$C$26="Receipts first",G387+F387,G387-C387),"")</x:f>
      </x:c>
      <x:c r="I387" s="40" t="str">
        <x:f>IF(AND($E$4,$B387&lt;='Plan'!$C$25),G387+F387-C387,"")</x:f>
      </x:c>
      <x:c r="J387" s="40" t="str">
        <x:f>IF(AND($E$4,$B387&lt;='Plan'!$C$25),MAX(0,-MIN(G387,H387,I387)),"")</x:f>
      </x:c>
      <x:c r="K387" s="40" t="str">
        <x:f>IF(AND($E$4,$B387&lt;='Plan'!$C$25),MAX(0,-I387),"")</x:f>
      </x:c>
      <x:c r="L387" s="40" t="str">
        <x:f>IF(AND($E$4,$B387&lt;='Plan'!$C$25),IF($B387&lt;'Plan'!$C$25,K387,0),"")</x:f>
      </x:c>
      <x:c r="M387" s="40" t="str">
        <x:f>IF(AND($E$4,$B387&lt;='Plan'!$C$25),IF($E$18="Funded",IF($B387='Plan'!$C$25,$E$16,I387+K387),"n.a."),"")</x:f>
      </x:c>
    </x:row>
    <x:row r="388" ht="22" customHeight="1">
      <x:c r="B388" s="39" t="n">
        <x:v>362</x:v>
      </x:c>
      <x:c r="C388" s="40" t="str">
        <x:f>IF(AND($E$4,$B388&lt;='Plan'!$C$25),SUMIFS('Plan'!$F$32:$F$34,'Plan'!$C$32:$C$34,$B388),"")</x:f>
      </x:c>
      <x:c r="D388" s="40" t="str">
        <x:f>IF(AND($E$4,$B388&lt;='Plan'!$C$25),SUMIFS('Plan'!$G$32:$G$34,'Plan'!$E$32:$E$34,$B388),"")</x:f>
      </x:c>
      <x:c r="E388" s="40" t="str">
        <x:f>IF(AND($E$4,$B388&lt;='Plan'!$C$25),SUMIFS('Plan'!$H$32:$H$34,'Plan'!$E$32:$E$34,$B388),"")</x:f>
      </x:c>
      <x:c r="F388" s="40" t="str">
        <x:f>IF(AND($E$4,$B388&lt;='Plan'!$C$25),D388-E388,"")</x:f>
      </x:c>
      <x:c r="G388" s="40" t="str">
        <x:f>IF(AND($E$4,$B388&lt;='Plan'!$C$25),I387,"")</x:f>
      </x:c>
      <x:c r="H388" s="40" t="str">
        <x:f>IF(AND($E$4,$B388&lt;='Plan'!$C$25),IF('Plan'!$C$26="Receipts first",G388+F388,G388-C388),"")</x:f>
      </x:c>
      <x:c r="I388" s="40" t="str">
        <x:f>IF(AND($E$4,$B388&lt;='Plan'!$C$25),G388+F388-C388,"")</x:f>
      </x:c>
      <x:c r="J388" s="40" t="str">
        <x:f>IF(AND($E$4,$B388&lt;='Plan'!$C$25),MAX(0,-MIN(G388,H388,I388)),"")</x:f>
      </x:c>
      <x:c r="K388" s="40" t="str">
        <x:f>IF(AND($E$4,$B388&lt;='Plan'!$C$25),MAX(0,-I388),"")</x:f>
      </x:c>
      <x:c r="L388" s="40" t="str">
        <x:f>IF(AND($E$4,$B388&lt;='Plan'!$C$25),IF($B388&lt;'Plan'!$C$25,K388,0),"")</x:f>
      </x:c>
      <x:c r="M388" s="40" t="str">
        <x:f>IF(AND($E$4,$B388&lt;='Plan'!$C$25),IF($E$18="Funded",IF($B388='Plan'!$C$25,$E$16,I388+K388),"n.a."),"")</x:f>
      </x:c>
    </x:row>
    <x:row r="389" ht="22" customHeight="1">
      <x:c r="B389" s="39" t="n">
        <x:v>363</x:v>
      </x:c>
      <x:c r="C389" s="40" t="str">
        <x:f>IF(AND($E$4,$B389&lt;='Plan'!$C$25),SUMIFS('Plan'!$F$32:$F$34,'Plan'!$C$32:$C$34,$B389),"")</x:f>
      </x:c>
      <x:c r="D389" s="40" t="str">
        <x:f>IF(AND($E$4,$B389&lt;='Plan'!$C$25),SUMIFS('Plan'!$G$32:$G$34,'Plan'!$E$32:$E$34,$B389),"")</x:f>
      </x:c>
      <x:c r="E389" s="40" t="str">
        <x:f>IF(AND($E$4,$B389&lt;='Plan'!$C$25),SUMIFS('Plan'!$H$32:$H$34,'Plan'!$E$32:$E$34,$B389),"")</x:f>
      </x:c>
      <x:c r="F389" s="40" t="str">
        <x:f>IF(AND($E$4,$B389&lt;='Plan'!$C$25),D389-E389,"")</x:f>
      </x:c>
      <x:c r="G389" s="40" t="str">
        <x:f>IF(AND($E$4,$B389&lt;='Plan'!$C$25),I388,"")</x:f>
      </x:c>
      <x:c r="H389" s="40" t="str">
        <x:f>IF(AND($E$4,$B389&lt;='Plan'!$C$25),IF('Plan'!$C$26="Receipts first",G389+F389,G389-C389),"")</x:f>
      </x:c>
      <x:c r="I389" s="40" t="str">
        <x:f>IF(AND($E$4,$B389&lt;='Plan'!$C$25),G389+F389-C389,"")</x:f>
      </x:c>
      <x:c r="J389" s="40" t="str">
        <x:f>IF(AND($E$4,$B389&lt;='Plan'!$C$25),MAX(0,-MIN(G389,H389,I389)),"")</x:f>
      </x:c>
      <x:c r="K389" s="40" t="str">
        <x:f>IF(AND($E$4,$B389&lt;='Plan'!$C$25),MAX(0,-I389),"")</x:f>
      </x:c>
      <x:c r="L389" s="40" t="str">
        <x:f>IF(AND($E$4,$B389&lt;='Plan'!$C$25),IF($B389&lt;'Plan'!$C$25,K389,0),"")</x:f>
      </x:c>
      <x:c r="M389" s="40" t="str">
        <x:f>IF(AND($E$4,$B389&lt;='Plan'!$C$25),IF($E$18="Funded",IF($B389='Plan'!$C$25,$E$16,I389+K389),"n.a."),"")</x:f>
      </x:c>
    </x:row>
    <x:row r="390" ht="22" customHeight="1">
      <x:c r="B390" s="39" t="n">
        <x:v>364</x:v>
      </x:c>
      <x:c r="C390" s="40" t="str">
        <x:f>IF(AND($E$4,$B390&lt;='Plan'!$C$25),SUMIFS('Plan'!$F$32:$F$34,'Plan'!$C$32:$C$34,$B390),"")</x:f>
      </x:c>
      <x:c r="D390" s="40" t="str">
        <x:f>IF(AND($E$4,$B390&lt;='Plan'!$C$25),SUMIFS('Plan'!$G$32:$G$34,'Plan'!$E$32:$E$34,$B390),"")</x:f>
      </x:c>
      <x:c r="E390" s="40" t="str">
        <x:f>IF(AND($E$4,$B390&lt;='Plan'!$C$25),SUMIFS('Plan'!$H$32:$H$34,'Plan'!$E$32:$E$34,$B390),"")</x:f>
      </x:c>
      <x:c r="F390" s="40" t="str">
        <x:f>IF(AND($E$4,$B390&lt;='Plan'!$C$25),D390-E390,"")</x:f>
      </x:c>
      <x:c r="G390" s="40" t="str">
        <x:f>IF(AND($E$4,$B390&lt;='Plan'!$C$25),I389,"")</x:f>
      </x:c>
      <x:c r="H390" s="40" t="str">
        <x:f>IF(AND($E$4,$B390&lt;='Plan'!$C$25),IF('Plan'!$C$26="Receipts first",G390+F390,G390-C390),"")</x:f>
      </x:c>
      <x:c r="I390" s="40" t="str">
        <x:f>IF(AND($E$4,$B390&lt;='Plan'!$C$25),G390+F390-C390,"")</x:f>
      </x:c>
      <x:c r="J390" s="40" t="str">
        <x:f>IF(AND($E$4,$B390&lt;='Plan'!$C$25),MAX(0,-MIN(G390,H390,I390)),"")</x:f>
      </x:c>
      <x:c r="K390" s="40" t="str">
        <x:f>IF(AND($E$4,$B390&lt;='Plan'!$C$25),MAX(0,-I390),"")</x:f>
      </x:c>
      <x:c r="L390" s="40" t="str">
        <x:f>IF(AND($E$4,$B390&lt;='Plan'!$C$25),IF($B390&lt;'Plan'!$C$25,K390,0),"")</x:f>
      </x:c>
      <x:c r="M390" s="40" t="str">
        <x:f>IF(AND($E$4,$B390&lt;='Plan'!$C$25),IF($E$18="Funded",IF($B390='Plan'!$C$25,$E$16,I390+K390),"n.a."),"")</x:f>
      </x:c>
    </x:row>
    <x:row r="391" ht="22" customHeight="1">
      <x:c r="B391" s="39" t="n">
        <x:v>365</x:v>
      </x:c>
      <x:c r="C391" s="40" t="str">
        <x:f>IF(AND($E$4,$B391&lt;='Plan'!$C$25),SUMIFS('Plan'!$F$32:$F$34,'Plan'!$C$32:$C$34,$B391),"")</x:f>
      </x:c>
      <x:c r="D391" s="40" t="str">
        <x:f>IF(AND($E$4,$B391&lt;='Plan'!$C$25),SUMIFS('Plan'!$G$32:$G$34,'Plan'!$E$32:$E$34,$B391),"")</x:f>
      </x:c>
      <x:c r="E391" s="40" t="str">
        <x:f>IF(AND($E$4,$B391&lt;='Plan'!$C$25),SUMIFS('Plan'!$H$32:$H$34,'Plan'!$E$32:$E$34,$B391),"")</x:f>
      </x:c>
      <x:c r="F391" s="40" t="str">
        <x:f>IF(AND($E$4,$B391&lt;='Plan'!$C$25),D391-E391,"")</x:f>
      </x:c>
      <x:c r="G391" s="40" t="str">
        <x:f>IF(AND($E$4,$B391&lt;='Plan'!$C$25),I390,"")</x:f>
      </x:c>
      <x:c r="H391" s="40" t="str">
        <x:f>IF(AND($E$4,$B391&lt;='Plan'!$C$25),IF('Plan'!$C$26="Receipts first",G391+F391,G391-C391),"")</x:f>
      </x:c>
      <x:c r="I391" s="40" t="str">
        <x:f>IF(AND($E$4,$B391&lt;='Plan'!$C$25),G391+F391-C391,"")</x:f>
      </x:c>
      <x:c r="J391" s="40" t="str">
        <x:f>IF(AND($E$4,$B391&lt;='Plan'!$C$25),MAX(0,-MIN(G391,H391,I391)),"")</x:f>
      </x:c>
      <x:c r="K391" s="40" t="str">
        <x:f>IF(AND($E$4,$B391&lt;='Plan'!$C$25),MAX(0,-I391),"")</x:f>
      </x:c>
      <x:c r="L391" s="40" t="str">
        <x:f>IF(AND($E$4,$B391&lt;='Plan'!$C$25),IF($B391&lt;'Plan'!$C$25,K391,0),"")</x:f>
      </x:c>
      <x:c r="M391" s="40" t="str">
        <x:f>IF(AND($E$4,$B391&lt;='Plan'!$C$25),IF($E$18="Funded",IF($B391='Plan'!$C$25,$E$16,I391+K391),"n.a."),"")</x:f>
      </x:c>
    </x:row>
    <x:row r="392" ht="22" customHeight="1"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</x:row>
  </x:sheetData>
  <x:pageMargins left="0.7" right="0.7" top="0.75" bottom="0.75" header="0.3" footer="0.3"/>
</x:worksheet>
</file>